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Building" sheetId="2" state="visible" r:id="rId2"/>
    <sheet name="Leases" sheetId="3" state="visible" r:id="rId3"/>
    <sheet name="Expenses" sheetId="4" state="visible" r:id="rId4"/>
    <sheet name="Reconciliation" sheetId="5" state="visible" r:id="rId5"/>
  </sheets>
  <definedNames/>
  <calcPr calcId="124519" fullCalcOnLoad="1"/>
</workbook>
</file>

<file path=xl/styles.xml><?xml version="1.0" encoding="utf-8"?>
<styleSheet xmlns="http://schemas.openxmlformats.org/spreadsheetml/2006/main">
  <numFmts count="4">
    <numFmt numFmtId="164" formatCode="0.000"/>
    <numFmt numFmtId="165" formatCode="yyyy-mm-dd"/>
    <numFmt numFmtId="166" formatCode="$#,##0.00;($#,##0.00);-"/>
    <numFmt numFmtId="167" formatCode="0.0000"/>
  </numFmts>
  <fonts count="10">
    <font>
      <name val="Calibri"/>
      <family val="2"/>
      <color theme="1"/>
      <sz val="11"/>
      <scheme val="minor"/>
    </font>
    <font>
      <name val="Arial"/>
      <b val="1"/>
      <sz val="14"/>
    </font>
    <font>
      <name val="Arial"/>
      <i val="1"/>
      <color rgb="005B6779"/>
      <sz val="9"/>
    </font>
    <font>
      <name val="Arial"/>
      <sz val="10"/>
    </font>
    <font>
      <name val="Arial"/>
      <b val="1"/>
      <sz val="10"/>
    </font>
    <font>
      <name val="Arial"/>
      <b val="1"/>
      <color rgb="00FFFFFF"/>
      <sz val="10"/>
    </font>
    <font>
      <name val="Arial"/>
      <color rgb="000000FF"/>
      <sz val="10"/>
    </font>
    <font>
      <name val="Arial"/>
      <color rgb="00000000"/>
      <sz val="10"/>
    </font>
    <font>
      <name val="Arial"/>
      <color rgb="00008000"/>
      <sz val="10"/>
    </font>
    <font>
      <name val="Arial"/>
      <b val="1"/>
      <sz val="12"/>
    </font>
  </fonts>
  <fills count="5">
    <fill>
      <patternFill/>
    </fill>
    <fill>
      <patternFill patternType="gray125"/>
    </fill>
    <fill>
      <patternFill patternType="solid">
        <fgColor rgb="001F3C88"/>
      </patternFill>
    </fill>
    <fill>
      <patternFill patternType="solid">
        <fgColor rgb="00FFFF00"/>
      </patternFill>
    </fill>
    <fill>
      <patternFill patternType="solid">
        <fgColor rgb="00DCFCE7"/>
      </patternFill>
    </fill>
  </fills>
  <borders count="2">
    <border>
      <left/>
      <right/>
      <top/>
      <bottom/>
      <diagonal/>
    </border>
    <border>
      <left style="thin">
        <color rgb="00C9D1E0"/>
      </left>
      <right style="thin">
        <color rgb="00C9D1E0"/>
      </right>
      <top style="thin">
        <color rgb="00C9D1E0"/>
      </top>
      <bottom style="thin">
        <color rgb="00C9D1E0"/>
      </bottom>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5" fillId="2" borderId="1" applyAlignment="1" pivotButton="0" quotePrefix="0" xfId="0">
      <alignment vertical="center" wrapText="1"/>
    </xf>
    <xf numFmtId="0" fontId="4" fillId="0" borderId="0" pivotButton="0" quotePrefix="0" xfId="0"/>
    <xf numFmtId="0" fontId="6" fillId="3" borderId="1" pivotButton="0" quotePrefix="0" xfId="0"/>
    <xf numFmtId="0" fontId="2" fillId="0" borderId="0" pivotButton="0" quotePrefix="0" xfId="0"/>
    <xf numFmtId="3" fontId="6" fillId="3" borderId="1" pivotButton="0" quotePrefix="0" xfId="0"/>
    <xf numFmtId="1" fontId="6" fillId="3" borderId="1" pivotButton="0" quotePrefix="0" xfId="0"/>
    <xf numFmtId="10" fontId="6" fillId="3" borderId="1" applyAlignment="1" pivotButton="0" quotePrefix="0" xfId="0">
      <alignment horizontal="right"/>
    </xf>
    <xf numFmtId="0" fontId="7" fillId="0" borderId="0" pivotButton="0" quotePrefix="0" xfId="0"/>
    <xf numFmtId="0" fontId="3" fillId="0" borderId="0" pivotButton="0" quotePrefix="0" xfId="0"/>
    <xf numFmtId="3" fontId="7" fillId="0" borderId="0" pivotButton="0" quotePrefix="0" xfId="0"/>
    <xf numFmtId="10" fontId="7" fillId="0" borderId="0" pivotButton="0" quotePrefix="0" xfId="0"/>
    <xf numFmtId="164" fontId="7" fillId="0" borderId="0" pivotButton="0" quotePrefix="0" xfId="0"/>
    <xf numFmtId="165" fontId="6" fillId="3" borderId="1" pivotButton="0" quotePrefix="0" xfId="0"/>
    <xf numFmtId="166" fontId="6" fillId="3" borderId="1" pivotButton="0" quotePrefix="0" xfId="0"/>
    <xf numFmtId="10" fontId="7" fillId="0" borderId="1" pivotButton="0" quotePrefix="0" xfId="0"/>
    <xf numFmtId="1" fontId="7" fillId="0" borderId="1" pivotButton="0" quotePrefix="0" xfId="0"/>
    <xf numFmtId="167" fontId="7" fillId="0" borderId="1" pivotButton="0" quotePrefix="0" xfId="0"/>
    <xf numFmtId="3" fontId="8" fillId="0" borderId="0" pivotButton="0" quotePrefix="0" xfId="0"/>
    <xf numFmtId="0" fontId="2" fillId="0" borderId="0" applyAlignment="1" pivotButton="0" quotePrefix="0" xfId="0">
      <alignment wrapText="1"/>
    </xf>
    <xf numFmtId="166" fontId="7" fillId="0" borderId="0" pivotButton="0" quotePrefix="0" xfId="0"/>
    <xf numFmtId="0" fontId="8" fillId="0" borderId="0" pivotButton="0" quotePrefix="0" xfId="0"/>
    <xf numFmtId="1" fontId="8" fillId="0" borderId="0" pivotButton="0" quotePrefix="0" xfId="0"/>
    <xf numFmtId="0" fontId="9" fillId="4" borderId="0" pivotButton="0" quotePrefix="0" xfId="0"/>
    <xf numFmtId="166" fontId="7" fillId="0" borderId="1" pivotButton="0" quotePrefix="0" xfId="0"/>
    <xf numFmtId="166" fontId="4" fillId="0" borderId="1" pivotButton="0" quotePrefix="0" xfId="0"/>
    <xf numFmtId="164" fontId="8" fillId="0" borderId="0" pivotButton="0" quotePrefix="0" xfId="0"/>
    <xf numFmtId="0" fontId="5" fillId="2" borderId="1" pivotButton="0" quotePrefix="0" xfId="0"/>
    <xf numFmtId="10" fontId="8" fillId="0" borderId="0" pivotButton="0" quotePrefix="0" xfId="0"/>
    <xf numFmtId="167" fontId="8" fillId="0" borderId="0" pivotButton="0" quotePrefix="0" xfId="0"/>
    <xf numFmtId="166" fontId="8"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5"/>
  <sheetViews>
    <sheetView showGridLines="0" workbookViewId="0">
      <selection activeCell="A1" sqref="A1"/>
    </sheetView>
  </sheetViews>
  <sheetFormatPr baseColWidth="8" defaultRowHeight="15"/>
  <cols>
    <col width="3" customWidth="1" min="1" max="1"/>
    <col width="110" customWidth="1" min="2" max="2"/>
  </cols>
  <sheetData>
    <row r="2">
      <c r="B2" s="1" t="inlineStr">
        <is>
          <t>CAM reconciliation template</t>
        </is>
      </c>
    </row>
    <row r="3">
      <c r="B3" s="2" t="inlineStr">
        <is>
          <t>A free workbook from ChargeRecoveries — chargerecoveries.com. Version 2026-09.</t>
        </is>
      </c>
    </row>
    <row r="4">
      <c r="B4" s="3" t="inlineStr"/>
    </row>
    <row r="5">
      <c r="B5" s="4" t="inlineStr">
        <is>
          <t>What it does</t>
        </is>
      </c>
    </row>
    <row r="6">
      <c r="B6" s="3" t="inlineStr">
        <is>
          <t>Takes a year's expense ledger, groups it into four pools (CAM, Utilities, Taxes, Insurance), shares each pool across the leases by area, prorates by the day for a lease that started or ended mid-year, grosses up the variable costs to the standard occupancy for the leases that carry the clause, adds the administrative fee on its base, subtracts the estimates billed, and gives each tenant's balance.</t>
        </is>
      </c>
    </row>
    <row r="7">
      <c r="B7" s="3" t="inlineStr">
        <is>
          <t>Then it runs the one check that proves a reconciliation: the sum of every tenant's share, plus what the landlord absorbed, equals the pool — to the cent. Cell B4 on the Reconciliation sheet says whether it does.</t>
        </is>
      </c>
    </row>
    <row r="8">
      <c r="B8" s="3" t="inlineStr"/>
    </row>
    <row r="9">
      <c r="B9" s="4" t="inlineStr">
        <is>
          <t>How to use it</t>
        </is>
      </c>
    </row>
    <row r="10">
      <c r="B10" s="3" t="inlineStr">
        <is>
          <t>1. Building sheet — the yellow cells: building name, total leasable area, the year, the standard occupancy for gross-up, the administrative fee rate and its base, and the occupied area month by month.</t>
        </is>
      </c>
    </row>
    <row r="11">
      <c r="B11" s="3" t="inlineStr">
        <is>
          <t>2. Leases sheet — one row per lease: suite, tenant, area, start and end dates, whether the lease has a gross-up clause, and the estimates billed during the year. Twelve rows; delete the example rows before you enter your own.</t>
        </is>
      </c>
    </row>
    <row r="12">
      <c r="B12" s="3" t="inlineStr">
        <is>
          <t>3. Expenses sheet — paste the year's ledger, one line per invoice: date, vendor, description, amount, pool, whether it is recoverable, whether it is a variable cost. Two hundred rows.</t>
        </is>
      </c>
    </row>
    <row r="13">
      <c r="B13" s="3" t="inlineStr">
        <is>
          <t>4. Reconciliation sheet — nothing to type. Read the check in B4 first. If it balances, each tenant's block is their statement.</t>
        </is>
      </c>
    </row>
    <row r="14">
      <c r="B14" s="3" t="inlineStr"/>
    </row>
    <row r="15">
      <c r="B15" s="4" t="inlineStr">
        <is>
          <t>Colours</t>
        </is>
      </c>
    </row>
    <row r="16">
      <c r="B16" s="3" t="inlineStr">
        <is>
          <t>Blue text on a yellow cell — something for you to enter. Black text — a formula; leave it. Green text — a value pulled from another sheet.</t>
        </is>
      </c>
    </row>
    <row r="17">
      <c r="B17" s="3" t="inlineStr"/>
    </row>
    <row r="18">
      <c r="B18" s="4" t="inlineStr">
        <is>
          <t>It ships with an example</t>
        </is>
      </c>
    </row>
    <row r="19">
      <c r="B19" s="3" t="inlineStr">
        <is>
          <t>The example is a 20,000 sq ft shopping center, fully occupied, four tenants, $120,000 of expenses, a 15% administrative fee that excludes taxes and insurance. Tenant A owes $3,220.00, B owes $1,262.50, C is credited $1,390.00, D is credited $42.50, and the check closes on $120,000.00. The same case is worked line by line at chargerecoveries.com/blog/how-to-calculate-common-area-maintenance-charges.</t>
        </is>
      </c>
    </row>
    <row r="20">
      <c r="B20" s="3" t="inlineStr"/>
    </row>
    <row r="21">
      <c r="B21" s="4" t="inlineStr">
        <is>
          <t>What it does not do — and this is the honest part</t>
        </is>
      </c>
    </row>
    <row r="22">
      <c r="B22" s="3" t="inlineStr">
        <is>
          <t>Caps (non-cumulative, cumulative, cumulative compounding), base years and expense stops. Each is a clause of one lease, applied to one pool, carried from one year to the next, and the three kinds of cap alone give three different ceilings on the same figures. A workbook per building can be made to do it; it cannot be made to refuse a wrong reading, and it will balance on whatever it is given. That is the point at which a template stops being the right tool. ChargeRecoveries applies all of it in a fixed order, refuses to freeze a year whose check does not close, and produces a statement per tenant that shows its work — chargerecoveries.com, with a demo that needs no sign-up.</t>
        </is>
      </c>
    </row>
    <row r="23">
      <c r="B23" s="3" t="inlineStr"/>
    </row>
    <row r="24">
      <c r="B24" s="4" t="inlineStr">
        <is>
          <t>The order, which is fixed</t>
        </is>
      </c>
    </row>
    <row r="25">
      <c r="B25" s="3" t="inlineStr">
        <is>
          <t>Classify → recoverable or not → pools → gross-up (variable costs only) → per lease: share, gross-up, fee, proration → estimates → balance → the check. Swapping two of those changes the number. The complete guide: chargerecoveries.com/blog/cam-reconciliation.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showGridLines="1" workbookViewId="0">
      <selection activeCell="A1" sqref="A1"/>
    </sheetView>
  </sheetViews>
  <sheetFormatPr baseColWidth="8" defaultRowHeight="15"/>
  <cols>
    <col width="34" customWidth="1" min="1" max="1"/>
    <col width="18" customWidth="1" min="2" max="2"/>
    <col width="60" customWidth="1" min="3" max="3"/>
  </cols>
  <sheetData>
    <row r="1">
      <c r="A1" s="5" t="inlineStr">
        <is>
          <t>Building</t>
        </is>
      </c>
    </row>
    <row r="3">
      <c r="A3" s="6" t="inlineStr">
        <is>
          <t>Setting</t>
        </is>
      </c>
      <c r="B3" s="6" t="inlineStr">
        <is>
          <t>Value</t>
        </is>
      </c>
      <c r="C3" s="6" t="inlineStr">
        <is>
          <t>What it is</t>
        </is>
      </c>
    </row>
    <row r="4">
      <c r="A4" s="7" t="inlineStr">
        <is>
          <t>Building name</t>
        </is>
      </c>
      <c r="B4" s="8" t="inlineStr">
        <is>
          <t>Northgate Plaza</t>
        </is>
      </c>
      <c r="C4" s="9" t="inlineStr">
        <is>
          <t>Text. Appears on each tenant's block.</t>
        </is>
      </c>
    </row>
    <row r="5">
      <c r="A5" s="7" t="inlineStr">
        <is>
          <t>Total leasable area (sq ft)</t>
        </is>
      </c>
      <c r="B5" s="10" t="n">
        <v>20000</v>
      </c>
      <c r="C5" s="9" t="inlineStr">
        <is>
          <t>The denominator of every share. Whether or not the space is let.</t>
        </is>
      </c>
    </row>
    <row r="6">
      <c r="A6" s="7" t="inlineStr">
        <is>
          <t>Reconciliation year</t>
        </is>
      </c>
      <c r="B6" s="11" t="n">
        <v>2025</v>
      </c>
      <c r="C6" s="9" t="inlineStr">
        <is>
          <t>Four digits. Proration and the days of the year come from it.</t>
        </is>
      </c>
    </row>
    <row r="7">
      <c r="A7" s="7" t="inlineStr">
        <is>
          <t>Gross-up standard occupancy</t>
        </is>
      </c>
      <c r="B7" s="12" t="n">
        <v>0.95</v>
      </c>
      <c r="C7" s="9" t="inlineStr">
        <is>
          <t>Usually 95% or 100%. Applies only to leases marked Gross-up = Y, and only to variable costs.</t>
        </is>
      </c>
    </row>
    <row r="8">
      <c r="A8" s="7" t="inlineStr">
        <is>
          <t>Administrative fee rate</t>
        </is>
      </c>
      <c r="B8" s="12" t="n">
        <v>0.15</v>
      </c>
      <c r="C8" s="9" t="inlineStr">
        <is>
          <t>Added on top of each tenant's share. Landlord revenue — never in the pool.</t>
        </is>
      </c>
    </row>
    <row r="9">
      <c r="A9" s="7" t="inlineStr">
        <is>
          <t>Fee excludes Taxes and Insurance? (Y/N)</t>
        </is>
      </c>
      <c r="B9" s="8" t="inlineStr">
        <is>
          <t>Y</t>
        </is>
      </c>
      <c r="C9" s="9" t="inlineStr">
        <is>
          <t>Most leases say Y. With N the fee is on the whole share.</t>
        </is>
      </c>
    </row>
    <row r="11">
      <c r="A11" s="7" t="inlineStr">
        <is>
          <t>Days in the year</t>
        </is>
      </c>
      <c r="B11" s="13">
        <f>DATE(B6,12,31)-DATE(B6,1,1)+1</f>
        <v>365</v>
      </c>
      <c r="C11" s="9" t="inlineStr">
        <is>
          <t>365 or 366, from the year above.</t>
        </is>
      </c>
    </row>
    <row r="13">
      <c r="A13" s="7" t="inlineStr">
        <is>
          <t>Occupied area, month by month (sq ft)</t>
        </is>
      </c>
      <c r="C13" s="2" t="inlineStr">
        <is>
          <t>The leased area at the end of each month. The average, over the building's area, is the actual occupancy the gross-up uses.</t>
        </is>
      </c>
    </row>
    <row r="14">
      <c r="A14" s="14" t="inlineStr">
        <is>
          <t>January</t>
        </is>
      </c>
      <c r="B14" s="10" t="n">
        <v>20000</v>
      </c>
    </row>
    <row r="15">
      <c r="A15" s="14" t="inlineStr">
        <is>
          <t>February</t>
        </is>
      </c>
      <c r="B15" s="10" t="n">
        <v>20000</v>
      </c>
    </row>
    <row r="16">
      <c r="A16" s="14" t="inlineStr">
        <is>
          <t>March</t>
        </is>
      </c>
      <c r="B16" s="10" t="n">
        <v>20000</v>
      </c>
    </row>
    <row r="17">
      <c r="A17" s="14" t="inlineStr">
        <is>
          <t>April</t>
        </is>
      </c>
      <c r="B17" s="10" t="n">
        <v>20000</v>
      </c>
    </row>
    <row r="18">
      <c r="A18" s="14" t="inlineStr">
        <is>
          <t>May</t>
        </is>
      </c>
      <c r="B18" s="10" t="n">
        <v>20000</v>
      </c>
    </row>
    <row r="19">
      <c r="A19" s="14" t="inlineStr">
        <is>
          <t>June</t>
        </is>
      </c>
      <c r="B19" s="10" t="n">
        <v>20000</v>
      </c>
    </row>
    <row r="20">
      <c r="A20" s="14" t="inlineStr">
        <is>
          <t>July</t>
        </is>
      </c>
      <c r="B20" s="10" t="n">
        <v>20000</v>
      </c>
    </row>
    <row r="21">
      <c r="A21" s="14" t="inlineStr">
        <is>
          <t>August</t>
        </is>
      </c>
      <c r="B21" s="10" t="n">
        <v>20000</v>
      </c>
    </row>
    <row r="22">
      <c r="A22" s="14" t="inlineStr">
        <is>
          <t>September</t>
        </is>
      </c>
      <c r="B22" s="10" t="n">
        <v>20000</v>
      </c>
    </row>
    <row r="23">
      <c r="A23" s="14" t="inlineStr">
        <is>
          <t>October</t>
        </is>
      </c>
      <c r="B23" s="10" t="n">
        <v>20000</v>
      </c>
    </row>
    <row r="24">
      <c r="A24" s="14" t="inlineStr">
        <is>
          <t>November</t>
        </is>
      </c>
      <c r="B24" s="10" t="n">
        <v>20000</v>
      </c>
    </row>
    <row r="25">
      <c r="A25" s="14" t="inlineStr">
        <is>
          <t>December</t>
        </is>
      </c>
      <c r="B25" s="10" t="n">
        <v>20000</v>
      </c>
    </row>
    <row r="26">
      <c r="A26" s="7" t="inlineStr">
        <is>
          <t>Average occupied area</t>
        </is>
      </c>
      <c r="B26" s="15">
        <f>AVERAGE(B14:B25)</f>
        <v>20000</v>
      </c>
    </row>
    <row r="27">
      <c r="A27" s="7" t="inlineStr">
        <is>
          <t>Actual occupancy</t>
        </is>
      </c>
      <c r="B27" s="16">
        <f>IF(B5&gt;0,B26/B5,0)</f>
        <v>1</v>
      </c>
    </row>
    <row r="28">
      <c r="A28" s="7" t="inlineStr">
        <is>
          <t>Gross-up multiplier</t>
        </is>
      </c>
      <c r="B28" s="17">
        <f>IF(B27&gt;0,MAX(1,B7/B27),1)</f>
        <v>1</v>
      </c>
      <c r="C28" s="2" t="inlineStr">
        <is>
          <t>Standard ÷ actual, never below 1. IREM: at or above the standard, the expenses are grossed up already.</t>
        </is>
      </c>
    </row>
  </sheetData>
  <dataValidations count="1">
    <dataValidation sqref="B9" showDropDown="0" showInputMessage="0" showErrorMessage="0" allowBlank="0" type="list">
      <formula1>"Y,N"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0"/>
  <sheetViews>
    <sheetView showGridLines="1" workbookViewId="0">
      <selection activeCell="A1" sqref="A1"/>
    </sheetView>
  </sheetViews>
  <sheetFormatPr baseColWidth="8" defaultRowHeight="15"/>
  <cols>
    <col width="8" customWidth="1" min="1" max="1"/>
    <col width="26" customWidth="1" min="2" max="2"/>
    <col width="14" customWidth="1" min="3" max="3"/>
    <col width="13" customWidth="1" min="4" max="4"/>
    <col width="13" customWidth="1" min="5" max="5"/>
    <col width="11" customWidth="1" min="6" max="6"/>
    <col width="16" customWidth="1" min="7" max="7"/>
    <col width="12" customWidth="1" min="8" max="8"/>
    <col width="10" customWidth="1" min="9" max="9"/>
    <col width="12" customWidth="1" min="10" max="10"/>
    <col width="14" customWidth="1" min="11" max="11"/>
  </cols>
  <sheetData>
    <row r="1">
      <c r="A1" s="5" t="inlineStr">
        <is>
          <t>Leases</t>
        </is>
      </c>
    </row>
    <row r="2">
      <c r="A2" s="9" t="inlineStr">
        <is>
          <t>One row per lease. Yellow cells are yours; the rest is computed. Delete the four example rows before entering your own.</t>
        </is>
      </c>
    </row>
    <row r="4" ht="30" customHeight="1">
      <c r="A4" s="6" t="inlineStr">
        <is>
          <t>Suite</t>
        </is>
      </c>
      <c r="B4" s="6" t="inlineStr">
        <is>
          <t>Tenant</t>
        </is>
      </c>
      <c r="C4" s="6" t="inlineStr">
        <is>
          <t>Area (sq ft)</t>
        </is>
      </c>
      <c r="D4" s="6" t="inlineStr">
        <is>
          <t>Start</t>
        </is>
      </c>
      <c r="E4" s="6" t="inlineStr">
        <is>
          <t>End</t>
        </is>
      </c>
      <c r="F4" s="6" t="inlineStr">
        <is>
          <t>Gross-up? (Y/N)</t>
        </is>
      </c>
      <c r="G4" s="6" t="inlineStr">
        <is>
          <t>Estimates billed ($)</t>
        </is>
      </c>
      <c r="H4" s="6" t="inlineStr">
        <is>
          <t>Share of building</t>
        </is>
      </c>
      <c r="I4" s="6" t="inlineStr">
        <is>
          <t>Days in year</t>
        </is>
      </c>
      <c r="J4" s="6" t="inlineStr">
        <is>
          <t>Proration</t>
        </is>
      </c>
      <c r="K4" s="6" t="inlineStr">
        <is>
          <t>Grossed-up weight</t>
        </is>
      </c>
    </row>
    <row r="5">
      <c r="A5" s="8" t="inlineStr">
        <is>
          <t>A</t>
        </is>
      </c>
      <c r="B5" s="8" t="inlineStr">
        <is>
          <t>Tenant A</t>
        </is>
      </c>
      <c r="C5" s="10" t="n">
        <v>8000</v>
      </c>
      <c r="D5" s="18" t="n">
        <v>45658</v>
      </c>
      <c r="E5" s="18" t="n">
        <v>46022</v>
      </c>
      <c r="F5" s="8" t="inlineStr">
        <is>
          <t>N</t>
        </is>
      </c>
      <c r="G5" s="19" t="n">
        <v>50000</v>
      </c>
      <c r="H5" s="20">
        <f>IF(C5&gt;0,C5/Building!$B$5,0)</f>
        <v>0.4</v>
      </c>
      <c r="I5" s="21">
        <f>IF(OR(C5="",D5=""),0,MAX(0,MIN(IF(E5="",DATE(Building!$B$6,12,31),E5),DATE(Building!$B$6,12,31))-MAX(D5,DATE(Building!$B$6,1,1))+1))</f>
        <v>365</v>
      </c>
      <c r="J5" s="22">
        <f>I5/Building!$B$11</f>
        <v>1</v>
      </c>
      <c r="K5" s="22">
        <f>IF(F5="Y",H5*J5,0)</f>
        <v>0</v>
      </c>
    </row>
    <row r="6">
      <c r="A6" s="8" t="inlineStr">
        <is>
          <t>B</t>
        </is>
      </c>
      <c r="B6" s="8" t="inlineStr">
        <is>
          <t>Tenant B</t>
        </is>
      </c>
      <c r="C6" s="10" t="n">
        <v>5000</v>
      </c>
      <c r="D6" s="18" t="n">
        <v>45658</v>
      </c>
      <c r="E6" s="18" t="n">
        <v>46022</v>
      </c>
      <c r="F6" s="8" t="inlineStr">
        <is>
          <t>N</t>
        </is>
      </c>
      <c r="G6" s="19" t="n">
        <v>32000</v>
      </c>
      <c r="H6" s="20">
        <f>IF(C6&gt;0,C6/Building!$B$5,0)</f>
        <v>0.25</v>
      </c>
      <c r="I6" s="21">
        <f>IF(OR(C6="",D6=""),0,MAX(0,MIN(IF(E6="",DATE(Building!$B$6,12,31),E6),DATE(Building!$B$6,12,31))-MAX(D6,DATE(Building!$B$6,1,1))+1))</f>
        <v>365</v>
      </c>
      <c r="J6" s="22">
        <f>I6/Building!$B$11</f>
        <v>1</v>
      </c>
      <c r="K6" s="22">
        <f>IF(F6="Y",H6*J6,0)</f>
        <v>0</v>
      </c>
    </row>
    <row r="7">
      <c r="A7" s="8" t="inlineStr">
        <is>
          <t>C</t>
        </is>
      </c>
      <c r="B7" s="8" t="inlineStr">
        <is>
          <t>Tenant C</t>
        </is>
      </c>
      <c r="C7" s="10" t="n">
        <v>4000</v>
      </c>
      <c r="D7" s="18" t="n">
        <v>45658</v>
      </c>
      <c r="E7" s="18" t="n">
        <v>46022</v>
      </c>
      <c r="F7" s="8" t="inlineStr">
        <is>
          <t>N</t>
        </is>
      </c>
      <c r="G7" s="19" t="n">
        <v>28000</v>
      </c>
      <c r="H7" s="20">
        <f>IF(C7&gt;0,C7/Building!$B$5,0)</f>
        <v>0.2</v>
      </c>
      <c r="I7" s="21">
        <f>IF(OR(C7="",D7=""),0,MAX(0,MIN(IF(E7="",DATE(Building!$B$6,12,31),E7),DATE(Building!$B$6,12,31))-MAX(D7,DATE(Building!$B$6,1,1))+1))</f>
        <v>365</v>
      </c>
      <c r="J7" s="22">
        <f>I7/Building!$B$11</f>
        <v>1</v>
      </c>
      <c r="K7" s="22">
        <f>IF(F7="Y",H7*J7,0)</f>
        <v>0</v>
      </c>
    </row>
    <row r="8">
      <c r="A8" s="8" t="inlineStr">
        <is>
          <t>D</t>
        </is>
      </c>
      <c r="B8" s="8" t="inlineStr">
        <is>
          <t>Tenant D</t>
        </is>
      </c>
      <c r="C8" s="10" t="n">
        <v>3000</v>
      </c>
      <c r="D8" s="18" t="n">
        <v>45658</v>
      </c>
      <c r="E8" s="18" t="n">
        <v>46022</v>
      </c>
      <c r="F8" s="8" t="inlineStr">
        <is>
          <t>N</t>
        </is>
      </c>
      <c r="G8" s="19" t="n">
        <v>20000</v>
      </c>
      <c r="H8" s="20">
        <f>IF(C8&gt;0,C8/Building!$B$5,0)</f>
        <v>0.15</v>
      </c>
      <c r="I8" s="21">
        <f>IF(OR(C8="",D8=""),0,MAX(0,MIN(IF(E8="",DATE(Building!$B$6,12,31),E8),DATE(Building!$B$6,12,31))-MAX(D8,DATE(Building!$B$6,1,1))+1))</f>
        <v>365</v>
      </c>
      <c r="J8" s="22">
        <f>I8/Building!$B$11</f>
        <v>1</v>
      </c>
      <c r="K8" s="22">
        <f>IF(F8="Y",H8*J8,0)</f>
        <v>0</v>
      </c>
    </row>
    <row r="9">
      <c r="A9" s="8" t="n"/>
      <c r="B9" s="8" t="n"/>
      <c r="C9" s="10" t="n"/>
      <c r="D9" s="18" t="n"/>
      <c r="E9" s="18" t="n"/>
      <c r="F9" s="8" t="n"/>
      <c r="G9" s="19" t="n"/>
      <c r="H9" s="20">
        <f>IF(C9&gt;0,C9/Building!$B$5,0)</f>
        <v>0</v>
      </c>
      <c r="I9" s="21">
        <f>IF(OR(C9="",D9=""),0,MAX(0,MIN(IF(E9="",DATE(Building!$B$6,12,31),E9),DATE(Building!$B$6,12,31))-MAX(D9,DATE(Building!$B$6,1,1))+1))</f>
        <v>0</v>
      </c>
      <c r="J9" s="22">
        <f>I9/Building!$B$11</f>
        <v>0</v>
      </c>
      <c r="K9" s="22">
        <f>IF(F9="Y",H9*J9,0)</f>
        <v>0</v>
      </c>
    </row>
    <row r="10">
      <c r="A10" s="8" t="n"/>
      <c r="B10" s="8" t="n"/>
      <c r="C10" s="10" t="n"/>
      <c r="D10" s="18" t="n"/>
      <c r="E10" s="18" t="n"/>
      <c r="F10" s="8" t="n"/>
      <c r="G10" s="19" t="n"/>
      <c r="H10" s="20">
        <f>IF(C10&gt;0,C10/Building!$B$5,0)</f>
        <v>0</v>
      </c>
      <c r="I10" s="21">
        <f>IF(OR(C10="",D10=""),0,MAX(0,MIN(IF(E10="",DATE(Building!$B$6,12,31),E10),DATE(Building!$B$6,12,31))-MAX(D10,DATE(Building!$B$6,1,1))+1))</f>
        <v>0</v>
      </c>
      <c r="J10" s="22">
        <f>I10/Building!$B$11</f>
        <v>0</v>
      </c>
      <c r="K10" s="22">
        <f>IF(F10="Y",H10*J10,0)</f>
        <v>0</v>
      </c>
    </row>
    <row r="11">
      <c r="A11" s="8" t="n"/>
      <c r="B11" s="8" t="n"/>
      <c r="C11" s="10" t="n"/>
      <c r="D11" s="18" t="n"/>
      <c r="E11" s="18" t="n"/>
      <c r="F11" s="8" t="n"/>
      <c r="G11" s="19" t="n"/>
      <c r="H11" s="20">
        <f>IF(C11&gt;0,C11/Building!$B$5,0)</f>
        <v>0</v>
      </c>
      <c r="I11" s="21">
        <f>IF(OR(C11="",D11=""),0,MAX(0,MIN(IF(E11="",DATE(Building!$B$6,12,31),E11),DATE(Building!$B$6,12,31))-MAX(D11,DATE(Building!$B$6,1,1))+1))</f>
        <v>0</v>
      </c>
      <c r="J11" s="22">
        <f>I11/Building!$B$11</f>
        <v>0</v>
      </c>
      <c r="K11" s="22">
        <f>IF(F11="Y",H11*J11,0)</f>
        <v>0</v>
      </c>
    </row>
    <row r="12">
      <c r="A12" s="8" t="n"/>
      <c r="B12" s="8" t="n"/>
      <c r="C12" s="10" t="n"/>
      <c r="D12" s="18" t="n"/>
      <c r="E12" s="18" t="n"/>
      <c r="F12" s="8" t="n"/>
      <c r="G12" s="19" t="n"/>
      <c r="H12" s="20">
        <f>IF(C12&gt;0,C12/Building!$B$5,0)</f>
        <v>0</v>
      </c>
      <c r="I12" s="21">
        <f>IF(OR(C12="",D12=""),0,MAX(0,MIN(IF(E12="",DATE(Building!$B$6,12,31),E12),DATE(Building!$B$6,12,31))-MAX(D12,DATE(Building!$B$6,1,1))+1))</f>
        <v>0</v>
      </c>
      <c r="J12" s="22">
        <f>I12/Building!$B$11</f>
        <v>0</v>
      </c>
      <c r="K12" s="22">
        <f>IF(F12="Y",H12*J12,0)</f>
        <v>0</v>
      </c>
    </row>
    <row r="13">
      <c r="A13" s="8" t="n"/>
      <c r="B13" s="8" t="n"/>
      <c r="C13" s="10" t="n"/>
      <c r="D13" s="18" t="n"/>
      <c r="E13" s="18" t="n"/>
      <c r="F13" s="8" t="n"/>
      <c r="G13" s="19" t="n"/>
      <c r="H13" s="20">
        <f>IF(C13&gt;0,C13/Building!$B$5,0)</f>
        <v>0</v>
      </c>
      <c r="I13" s="21">
        <f>IF(OR(C13="",D13=""),0,MAX(0,MIN(IF(E13="",DATE(Building!$B$6,12,31),E13),DATE(Building!$B$6,12,31))-MAX(D13,DATE(Building!$B$6,1,1))+1))</f>
        <v>0</v>
      </c>
      <c r="J13" s="22">
        <f>I13/Building!$B$11</f>
        <v>0</v>
      </c>
      <c r="K13" s="22">
        <f>IF(F13="Y",H13*J13,0)</f>
        <v>0</v>
      </c>
    </row>
    <row r="14">
      <c r="A14" s="8" t="n"/>
      <c r="B14" s="8" t="n"/>
      <c r="C14" s="10" t="n"/>
      <c r="D14" s="18" t="n"/>
      <c r="E14" s="18" t="n"/>
      <c r="F14" s="8" t="n"/>
      <c r="G14" s="19" t="n"/>
      <c r="H14" s="20">
        <f>IF(C14&gt;0,C14/Building!$B$5,0)</f>
        <v>0</v>
      </c>
      <c r="I14" s="21">
        <f>IF(OR(C14="",D14=""),0,MAX(0,MIN(IF(E14="",DATE(Building!$B$6,12,31),E14),DATE(Building!$B$6,12,31))-MAX(D14,DATE(Building!$B$6,1,1))+1))</f>
        <v>0</v>
      </c>
      <c r="J14" s="22">
        <f>I14/Building!$B$11</f>
        <v>0</v>
      </c>
      <c r="K14" s="22">
        <f>IF(F14="Y",H14*J14,0)</f>
        <v>0</v>
      </c>
    </row>
    <row r="15">
      <c r="A15" s="8" t="n"/>
      <c r="B15" s="8" t="n"/>
      <c r="C15" s="10" t="n"/>
      <c r="D15" s="18" t="n"/>
      <c r="E15" s="18" t="n"/>
      <c r="F15" s="8" t="n"/>
      <c r="G15" s="19" t="n"/>
      <c r="H15" s="20">
        <f>IF(C15&gt;0,C15/Building!$B$5,0)</f>
        <v>0</v>
      </c>
      <c r="I15" s="21">
        <f>IF(OR(C15="",D15=""),0,MAX(0,MIN(IF(E15="",DATE(Building!$B$6,12,31),E15),DATE(Building!$B$6,12,31))-MAX(D15,DATE(Building!$B$6,1,1))+1))</f>
        <v>0</v>
      </c>
      <c r="J15" s="22">
        <f>I15/Building!$B$11</f>
        <v>0</v>
      </c>
      <c r="K15" s="22">
        <f>IF(F15="Y",H15*J15,0)</f>
        <v>0</v>
      </c>
    </row>
    <row r="16">
      <c r="A16" s="8" t="n"/>
      <c r="B16" s="8" t="n"/>
      <c r="C16" s="10" t="n"/>
      <c r="D16" s="18" t="n"/>
      <c r="E16" s="18" t="n"/>
      <c r="F16" s="8" t="n"/>
      <c r="G16" s="19" t="n"/>
      <c r="H16" s="20">
        <f>IF(C16&gt;0,C16/Building!$B$5,0)</f>
        <v>0</v>
      </c>
      <c r="I16" s="21">
        <f>IF(OR(C16="",D16=""),0,MAX(0,MIN(IF(E16="",DATE(Building!$B$6,12,31),E16),DATE(Building!$B$6,12,31))-MAX(D16,DATE(Building!$B$6,1,1))+1))</f>
        <v>0</v>
      </c>
      <c r="J16" s="22">
        <f>I16/Building!$B$11</f>
        <v>0</v>
      </c>
      <c r="K16" s="22">
        <f>IF(F16="Y",H16*J16,0)</f>
        <v>0</v>
      </c>
    </row>
    <row r="18">
      <c r="B18" s="7" t="inlineStr">
        <is>
          <t>Total area leased</t>
        </is>
      </c>
      <c r="C18" s="15">
        <f>SUM(C5:C16)</f>
        <v>20000</v>
      </c>
    </row>
    <row r="19">
      <c r="B19" s="7" t="inlineStr">
        <is>
          <t>Building area</t>
        </is>
      </c>
      <c r="C19" s="23">
        <f>Building!B5</f>
        <v>20000</v>
      </c>
    </row>
    <row r="20">
      <c r="B20" s="9" t="inlineStr">
        <is>
          <t>Note: an end date left blank means the lease runs past the year.</t>
        </is>
      </c>
    </row>
  </sheetData>
  <dataValidations count="1">
    <dataValidation sqref="F5 F6 F7 F8 F9 F10 F11 F12 F13 F14 F15 F16" showDropDown="0" showInputMessage="0" showErrorMessage="0" allowBlank="1" type="list">
      <formula1>"Y,N"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08"/>
  <sheetViews>
    <sheetView showGridLines="1" workbookViewId="0">
      <selection activeCell="A1" sqref="A1"/>
    </sheetView>
  </sheetViews>
  <sheetFormatPr baseColWidth="8" defaultRowHeight="15"/>
  <cols>
    <col width="12" customWidth="1" min="1" max="1"/>
    <col width="26" customWidth="1" min="2" max="2"/>
    <col width="40" customWidth="1" min="3" max="3"/>
    <col width="14" customWidth="1" min="4" max="4"/>
    <col width="12" customWidth="1" min="5" max="5"/>
    <col width="15" customWidth="1" min="6" max="6"/>
    <col width="13" customWidth="1" min="7" max="7"/>
  </cols>
  <sheetData>
    <row r="1">
      <c r="A1" s="5" t="inlineStr">
        <is>
          <t>Expenses — the year's ledger</t>
        </is>
      </c>
    </row>
    <row r="2" ht="42" customHeight="1">
      <c r="A2" s="24" t="inlineStr">
        <is>
          <t>One line per invoice. Pool: CAM, Utilities, Taxes or Insurance. Recoverable: N for capital work, leasing costs, the landlord's own overhead. Variable: Y for costs that move with occupancy (cleaning, utilities, trash, management) — never taxes or insurance.</t>
        </is>
      </c>
    </row>
    <row r="4" ht="30" customHeight="1">
      <c r="A4" s="6" t="inlineStr">
        <is>
          <t>Date</t>
        </is>
      </c>
      <c r="B4" s="6" t="inlineStr">
        <is>
          <t>Vendor</t>
        </is>
      </c>
      <c r="C4" s="6" t="inlineStr">
        <is>
          <t>Description</t>
        </is>
      </c>
      <c r="D4" s="6" t="inlineStr">
        <is>
          <t>Amount ($)</t>
        </is>
      </c>
      <c r="E4" s="6" t="inlineStr">
        <is>
          <t>Pool</t>
        </is>
      </c>
      <c r="F4" s="6" t="inlineStr">
        <is>
          <t>Recoverable? (Y/N)</t>
        </is>
      </c>
      <c r="G4" s="6" t="inlineStr">
        <is>
          <t>Variable? (Y/N)</t>
        </is>
      </c>
    </row>
    <row r="5">
      <c r="A5" s="18" t="n">
        <v>45747</v>
      </c>
      <c r="B5" s="8" t="inlineStr">
        <is>
          <t>Green Acres Landscaping</t>
        </is>
      </c>
      <c r="C5" s="8" t="inlineStr">
        <is>
          <t>Grounds maintenance, Q1</t>
        </is>
      </c>
      <c r="D5" s="19" t="n">
        <v>18000</v>
      </c>
      <c r="E5" s="8" t="inlineStr">
        <is>
          <t>CAM</t>
        </is>
      </c>
      <c r="F5" s="8" t="inlineStr">
        <is>
          <t>Y</t>
        </is>
      </c>
      <c r="G5" s="8" t="inlineStr">
        <is>
          <t>Y</t>
        </is>
      </c>
    </row>
    <row r="6">
      <c r="A6" s="18" t="n">
        <v>45716</v>
      </c>
      <c r="B6" s="8" t="inlineStr">
        <is>
          <t>Northwind Snow</t>
        </is>
      </c>
      <c r="C6" s="8" t="inlineStr">
        <is>
          <t>Snow and ice removal, season</t>
        </is>
      </c>
      <c r="D6" s="19" t="n">
        <v>22000</v>
      </c>
      <c r="E6" s="8" t="inlineStr">
        <is>
          <t>CAM</t>
        </is>
      </c>
      <c r="F6" s="8" t="inlineStr">
        <is>
          <t>Y</t>
        </is>
      </c>
      <c r="G6" s="8" t="inlineStr">
        <is>
          <t>Y</t>
        </is>
      </c>
    </row>
    <row r="7">
      <c r="A7" s="18" t="n">
        <v>45838</v>
      </c>
      <c r="B7" s="8" t="inlineStr">
        <is>
          <t>Pavemaster</t>
        </is>
      </c>
      <c r="C7" s="8" t="inlineStr">
        <is>
          <t>Parking lot sweeping and repairs</t>
        </is>
      </c>
      <c r="D7" s="19" t="n">
        <v>15000</v>
      </c>
      <c r="E7" s="8" t="inlineStr">
        <is>
          <t>CAM</t>
        </is>
      </c>
      <c r="F7" s="8" t="inlineStr">
        <is>
          <t>Y</t>
        </is>
      </c>
      <c r="G7" s="8" t="inlineStr">
        <is>
          <t>N</t>
        </is>
      </c>
    </row>
    <row r="8">
      <c r="A8" s="18" t="n">
        <v>46022</v>
      </c>
      <c r="B8" s="8" t="inlineStr">
        <is>
          <t>City Power</t>
        </is>
      </c>
      <c r="C8" s="8" t="inlineStr">
        <is>
          <t>Common-area electricity, year</t>
        </is>
      </c>
      <c r="D8" s="19" t="n">
        <v>12000</v>
      </c>
      <c r="E8" s="8" t="inlineStr">
        <is>
          <t>Utilities</t>
        </is>
      </c>
      <c r="F8" s="8" t="inlineStr">
        <is>
          <t>Y</t>
        </is>
      </c>
      <c r="G8" s="8" t="inlineStr">
        <is>
          <t>Y</t>
        </is>
      </c>
    </row>
    <row r="9">
      <c r="A9" s="18" t="n">
        <v>46022</v>
      </c>
      <c r="B9" s="8" t="inlineStr">
        <is>
          <t>Sentinel Security</t>
        </is>
      </c>
      <c r="C9" s="8" t="inlineStr">
        <is>
          <t>Patrol contract, year</t>
        </is>
      </c>
      <c r="D9" s="19" t="n">
        <v>20000</v>
      </c>
      <c r="E9" s="8" t="inlineStr">
        <is>
          <t>CAM</t>
        </is>
      </c>
      <c r="F9" s="8" t="inlineStr">
        <is>
          <t>Y</t>
        </is>
      </c>
      <c r="G9" s="8" t="inlineStr">
        <is>
          <t>N</t>
        </is>
      </c>
    </row>
    <row r="10">
      <c r="A10" s="18" t="n">
        <v>45672</v>
      </c>
      <c r="B10" s="8" t="inlineStr">
        <is>
          <t>Harbor Mutual</t>
        </is>
      </c>
      <c r="C10" s="8" t="inlineStr">
        <is>
          <t>Property insurance premium</t>
        </is>
      </c>
      <c r="D10" s="19" t="n">
        <v>16000</v>
      </c>
      <c r="E10" s="8" t="inlineStr">
        <is>
          <t>Insurance</t>
        </is>
      </c>
      <c r="F10" s="8" t="inlineStr">
        <is>
          <t>Y</t>
        </is>
      </c>
      <c r="G10" s="8" t="inlineStr">
        <is>
          <t>N</t>
        </is>
      </c>
    </row>
    <row r="11">
      <c r="A11" s="18" t="n">
        <v>45962</v>
      </c>
      <c r="B11" s="8" t="inlineStr">
        <is>
          <t>County Treasurer</t>
        </is>
      </c>
      <c r="C11" s="8" t="inlineStr">
        <is>
          <t>Real estate taxes</t>
        </is>
      </c>
      <c r="D11" s="19" t="n">
        <v>17000</v>
      </c>
      <c r="E11" s="8" t="inlineStr">
        <is>
          <t>Taxes</t>
        </is>
      </c>
      <c r="F11" s="8" t="inlineStr">
        <is>
          <t>Y</t>
        </is>
      </c>
      <c r="G11" s="8" t="inlineStr">
        <is>
          <t>N</t>
        </is>
      </c>
    </row>
    <row r="12">
      <c r="A12" s="18" t="n">
        <v>45881</v>
      </c>
      <c r="B12" s="8" t="inlineStr">
        <is>
          <t>Summit Roofing</t>
        </is>
      </c>
      <c r="C12" s="8" t="inlineStr">
        <is>
          <t>Roof replacement — capital</t>
        </is>
      </c>
      <c r="D12" s="19" t="n">
        <v>48000</v>
      </c>
      <c r="E12" s="8" t="inlineStr">
        <is>
          <t>CAM</t>
        </is>
      </c>
      <c r="F12" s="8" t="inlineStr">
        <is>
          <t>N</t>
        </is>
      </c>
      <c r="G12" s="8" t="inlineStr">
        <is>
          <t>N</t>
        </is>
      </c>
    </row>
    <row r="13">
      <c r="A13" s="18" t="n"/>
      <c r="B13" s="8" t="n"/>
      <c r="C13" s="8" t="n"/>
      <c r="D13" s="19" t="n"/>
      <c r="E13" s="8" t="n"/>
      <c r="F13" s="8" t="n"/>
      <c r="G13" s="8" t="n"/>
    </row>
    <row r="14">
      <c r="A14" s="18" t="n"/>
      <c r="B14" s="8" t="n"/>
      <c r="C14" s="8" t="n"/>
      <c r="D14" s="19" t="n"/>
      <c r="E14" s="8" t="n"/>
      <c r="F14" s="8" t="n"/>
      <c r="G14" s="8" t="n"/>
    </row>
    <row r="15">
      <c r="A15" s="18" t="n"/>
      <c r="B15" s="8" t="n"/>
      <c r="C15" s="8" t="n"/>
      <c r="D15" s="19" t="n"/>
      <c r="E15" s="8" t="n"/>
      <c r="F15" s="8" t="n"/>
      <c r="G15" s="8" t="n"/>
    </row>
    <row r="16">
      <c r="A16" s="18" t="n"/>
      <c r="B16" s="8" t="n"/>
      <c r="C16" s="8" t="n"/>
      <c r="D16" s="19" t="n"/>
      <c r="E16" s="8" t="n"/>
      <c r="F16" s="8" t="n"/>
      <c r="G16" s="8" t="n"/>
    </row>
    <row r="17">
      <c r="A17" s="18" t="n"/>
      <c r="B17" s="8" t="n"/>
      <c r="C17" s="8" t="n"/>
      <c r="D17" s="19" t="n"/>
      <c r="E17" s="8" t="n"/>
      <c r="F17" s="8" t="n"/>
      <c r="G17" s="8" t="n"/>
    </row>
    <row r="18">
      <c r="A18" s="18" t="n"/>
      <c r="B18" s="8" t="n"/>
      <c r="C18" s="8" t="n"/>
      <c r="D18" s="19" t="n"/>
      <c r="E18" s="8" t="n"/>
      <c r="F18" s="8" t="n"/>
      <c r="G18" s="8" t="n"/>
    </row>
    <row r="19">
      <c r="A19" s="18" t="n"/>
      <c r="B19" s="8" t="n"/>
      <c r="C19" s="8" t="n"/>
      <c r="D19" s="19" t="n"/>
      <c r="E19" s="8" t="n"/>
      <c r="F19" s="8" t="n"/>
      <c r="G19" s="8" t="n"/>
    </row>
    <row r="20">
      <c r="A20" s="18" t="n"/>
      <c r="B20" s="8" t="n"/>
      <c r="C20" s="8" t="n"/>
      <c r="D20" s="19" t="n"/>
      <c r="E20" s="8" t="n"/>
      <c r="F20" s="8" t="n"/>
      <c r="G20" s="8" t="n"/>
    </row>
    <row r="21">
      <c r="A21" s="18" t="n"/>
      <c r="B21" s="8" t="n"/>
      <c r="C21" s="8" t="n"/>
      <c r="D21" s="19" t="n"/>
      <c r="E21" s="8" t="n"/>
      <c r="F21" s="8" t="n"/>
      <c r="G21" s="8" t="n"/>
    </row>
    <row r="22">
      <c r="A22" s="18" t="n"/>
      <c r="B22" s="8" t="n"/>
      <c r="C22" s="8" t="n"/>
      <c r="D22" s="19" t="n"/>
      <c r="E22" s="8" t="n"/>
      <c r="F22" s="8" t="n"/>
      <c r="G22" s="8" t="n"/>
    </row>
    <row r="23">
      <c r="A23" s="18" t="n"/>
      <c r="B23" s="8" t="n"/>
      <c r="C23" s="8" t="n"/>
      <c r="D23" s="19" t="n"/>
      <c r="E23" s="8" t="n"/>
      <c r="F23" s="8" t="n"/>
      <c r="G23" s="8" t="n"/>
    </row>
    <row r="24">
      <c r="A24" s="18" t="n"/>
      <c r="B24" s="8" t="n"/>
      <c r="C24" s="8" t="n"/>
      <c r="D24" s="19" t="n"/>
      <c r="E24" s="8" t="n"/>
      <c r="F24" s="8" t="n"/>
      <c r="G24" s="8" t="n"/>
    </row>
    <row r="25">
      <c r="A25" s="18" t="n"/>
      <c r="B25" s="8" t="n"/>
      <c r="C25" s="8" t="n"/>
      <c r="D25" s="19" t="n"/>
      <c r="E25" s="8" t="n"/>
      <c r="F25" s="8" t="n"/>
      <c r="G25" s="8" t="n"/>
    </row>
    <row r="26">
      <c r="A26" s="18" t="n"/>
      <c r="B26" s="8" t="n"/>
      <c r="C26" s="8" t="n"/>
      <c r="D26" s="19" t="n"/>
      <c r="E26" s="8" t="n"/>
      <c r="F26" s="8" t="n"/>
      <c r="G26" s="8" t="n"/>
    </row>
    <row r="27">
      <c r="A27" s="18" t="n"/>
      <c r="B27" s="8" t="n"/>
      <c r="C27" s="8" t="n"/>
      <c r="D27" s="19" t="n"/>
      <c r="E27" s="8" t="n"/>
      <c r="F27" s="8" t="n"/>
      <c r="G27" s="8" t="n"/>
    </row>
    <row r="28">
      <c r="A28" s="18" t="n"/>
      <c r="B28" s="8" t="n"/>
      <c r="C28" s="8" t="n"/>
      <c r="D28" s="19" t="n"/>
      <c r="E28" s="8" t="n"/>
      <c r="F28" s="8" t="n"/>
      <c r="G28" s="8" t="n"/>
    </row>
    <row r="29">
      <c r="A29" s="18" t="n"/>
      <c r="B29" s="8" t="n"/>
      <c r="C29" s="8" t="n"/>
      <c r="D29" s="19" t="n"/>
      <c r="E29" s="8" t="n"/>
      <c r="F29" s="8" t="n"/>
      <c r="G29" s="8" t="n"/>
    </row>
    <row r="30">
      <c r="A30" s="18" t="n"/>
      <c r="B30" s="8" t="n"/>
      <c r="C30" s="8" t="n"/>
      <c r="D30" s="19" t="n"/>
      <c r="E30" s="8" t="n"/>
      <c r="F30" s="8" t="n"/>
      <c r="G30" s="8" t="n"/>
    </row>
    <row r="31">
      <c r="A31" s="18" t="n"/>
      <c r="B31" s="8" t="n"/>
      <c r="C31" s="8" t="n"/>
      <c r="D31" s="19" t="n"/>
      <c r="E31" s="8" t="n"/>
      <c r="F31" s="8" t="n"/>
      <c r="G31" s="8" t="n"/>
    </row>
    <row r="32">
      <c r="A32" s="18" t="n"/>
      <c r="B32" s="8" t="n"/>
      <c r="C32" s="8" t="n"/>
      <c r="D32" s="19" t="n"/>
      <c r="E32" s="8" t="n"/>
      <c r="F32" s="8" t="n"/>
      <c r="G32" s="8" t="n"/>
    </row>
    <row r="33">
      <c r="A33" s="18" t="n"/>
      <c r="B33" s="8" t="n"/>
      <c r="C33" s="8" t="n"/>
      <c r="D33" s="19" t="n"/>
      <c r="E33" s="8" t="n"/>
      <c r="F33" s="8" t="n"/>
      <c r="G33" s="8" t="n"/>
    </row>
    <row r="34">
      <c r="A34" s="18" t="n"/>
      <c r="B34" s="8" t="n"/>
      <c r="C34" s="8" t="n"/>
      <c r="D34" s="19" t="n"/>
      <c r="E34" s="8" t="n"/>
      <c r="F34" s="8" t="n"/>
      <c r="G34" s="8" t="n"/>
    </row>
    <row r="35">
      <c r="A35" s="18" t="n"/>
      <c r="B35" s="8" t="n"/>
      <c r="C35" s="8" t="n"/>
      <c r="D35" s="19" t="n"/>
      <c r="E35" s="8" t="n"/>
      <c r="F35" s="8" t="n"/>
      <c r="G35" s="8" t="n"/>
    </row>
    <row r="36">
      <c r="A36" s="18" t="n"/>
      <c r="B36" s="8" t="n"/>
      <c r="C36" s="8" t="n"/>
      <c r="D36" s="19" t="n"/>
      <c r="E36" s="8" t="n"/>
      <c r="F36" s="8" t="n"/>
      <c r="G36" s="8" t="n"/>
    </row>
    <row r="37">
      <c r="A37" s="18" t="n"/>
      <c r="B37" s="8" t="n"/>
      <c r="C37" s="8" t="n"/>
      <c r="D37" s="19" t="n"/>
      <c r="E37" s="8" t="n"/>
      <c r="F37" s="8" t="n"/>
      <c r="G37" s="8" t="n"/>
    </row>
    <row r="38">
      <c r="A38" s="18" t="n"/>
      <c r="B38" s="8" t="n"/>
      <c r="C38" s="8" t="n"/>
      <c r="D38" s="19" t="n"/>
      <c r="E38" s="8" t="n"/>
      <c r="F38" s="8" t="n"/>
      <c r="G38" s="8" t="n"/>
    </row>
    <row r="39">
      <c r="A39" s="18" t="n"/>
      <c r="B39" s="8" t="n"/>
      <c r="C39" s="8" t="n"/>
      <c r="D39" s="19" t="n"/>
      <c r="E39" s="8" t="n"/>
      <c r="F39" s="8" t="n"/>
      <c r="G39" s="8" t="n"/>
    </row>
    <row r="40">
      <c r="A40" s="18" t="n"/>
      <c r="B40" s="8" t="n"/>
      <c r="C40" s="8" t="n"/>
      <c r="D40" s="19" t="n"/>
      <c r="E40" s="8" t="n"/>
      <c r="F40" s="8" t="n"/>
      <c r="G40" s="8" t="n"/>
    </row>
    <row r="41">
      <c r="A41" s="18" t="n"/>
      <c r="B41" s="8" t="n"/>
      <c r="C41" s="8" t="n"/>
      <c r="D41" s="19" t="n"/>
      <c r="E41" s="8" t="n"/>
      <c r="F41" s="8" t="n"/>
      <c r="G41" s="8" t="n"/>
    </row>
    <row r="42">
      <c r="A42" s="18" t="n"/>
      <c r="B42" s="8" t="n"/>
      <c r="C42" s="8" t="n"/>
      <c r="D42" s="19" t="n"/>
      <c r="E42" s="8" t="n"/>
      <c r="F42" s="8" t="n"/>
      <c r="G42" s="8" t="n"/>
    </row>
    <row r="43">
      <c r="A43" s="18" t="n"/>
      <c r="B43" s="8" t="n"/>
      <c r="C43" s="8" t="n"/>
      <c r="D43" s="19" t="n"/>
      <c r="E43" s="8" t="n"/>
      <c r="F43" s="8" t="n"/>
      <c r="G43" s="8" t="n"/>
    </row>
    <row r="44">
      <c r="A44" s="18" t="n"/>
      <c r="B44" s="8" t="n"/>
      <c r="C44" s="8" t="n"/>
      <c r="D44" s="19" t="n"/>
      <c r="E44" s="8" t="n"/>
      <c r="F44" s="8" t="n"/>
      <c r="G44" s="8" t="n"/>
    </row>
    <row r="45">
      <c r="A45" s="18" t="n"/>
      <c r="B45" s="8" t="n"/>
      <c r="C45" s="8" t="n"/>
      <c r="D45" s="19" t="n"/>
      <c r="E45" s="8" t="n"/>
      <c r="F45" s="8" t="n"/>
      <c r="G45" s="8" t="n"/>
    </row>
    <row r="46">
      <c r="A46" s="18" t="n"/>
      <c r="B46" s="8" t="n"/>
      <c r="C46" s="8" t="n"/>
      <c r="D46" s="19" t="n"/>
      <c r="E46" s="8" t="n"/>
      <c r="F46" s="8" t="n"/>
      <c r="G46" s="8" t="n"/>
    </row>
    <row r="47">
      <c r="A47" s="18" t="n"/>
      <c r="B47" s="8" t="n"/>
      <c r="C47" s="8" t="n"/>
      <c r="D47" s="19" t="n"/>
      <c r="E47" s="8" t="n"/>
      <c r="F47" s="8" t="n"/>
      <c r="G47" s="8" t="n"/>
    </row>
    <row r="48">
      <c r="A48" s="18" t="n"/>
      <c r="B48" s="8" t="n"/>
      <c r="C48" s="8" t="n"/>
      <c r="D48" s="19" t="n"/>
      <c r="E48" s="8" t="n"/>
      <c r="F48" s="8" t="n"/>
      <c r="G48" s="8" t="n"/>
    </row>
    <row r="49">
      <c r="A49" s="18" t="n"/>
      <c r="B49" s="8" t="n"/>
      <c r="C49" s="8" t="n"/>
      <c r="D49" s="19" t="n"/>
      <c r="E49" s="8" t="n"/>
      <c r="F49" s="8" t="n"/>
      <c r="G49" s="8" t="n"/>
    </row>
    <row r="50">
      <c r="A50" s="18" t="n"/>
      <c r="B50" s="8" t="n"/>
      <c r="C50" s="8" t="n"/>
      <c r="D50" s="19" t="n"/>
      <c r="E50" s="8" t="n"/>
      <c r="F50" s="8" t="n"/>
      <c r="G50" s="8" t="n"/>
    </row>
    <row r="51">
      <c r="A51" s="18" t="n"/>
      <c r="B51" s="8" t="n"/>
      <c r="C51" s="8" t="n"/>
      <c r="D51" s="19" t="n"/>
      <c r="E51" s="8" t="n"/>
      <c r="F51" s="8" t="n"/>
      <c r="G51" s="8" t="n"/>
    </row>
    <row r="52">
      <c r="A52" s="18" t="n"/>
      <c r="B52" s="8" t="n"/>
      <c r="C52" s="8" t="n"/>
      <c r="D52" s="19" t="n"/>
      <c r="E52" s="8" t="n"/>
      <c r="F52" s="8" t="n"/>
      <c r="G52" s="8" t="n"/>
    </row>
    <row r="53">
      <c r="A53" s="18" t="n"/>
      <c r="B53" s="8" t="n"/>
      <c r="C53" s="8" t="n"/>
      <c r="D53" s="19" t="n"/>
      <c r="E53" s="8" t="n"/>
      <c r="F53" s="8" t="n"/>
      <c r="G53" s="8" t="n"/>
    </row>
    <row r="54">
      <c r="A54" s="18" t="n"/>
      <c r="B54" s="8" t="n"/>
      <c r="C54" s="8" t="n"/>
      <c r="D54" s="19" t="n"/>
      <c r="E54" s="8" t="n"/>
      <c r="F54" s="8" t="n"/>
      <c r="G54" s="8" t="n"/>
    </row>
    <row r="55">
      <c r="A55" s="18" t="n"/>
      <c r="B55" s="8" t="n"/>
      <c r="C55" s="8" t="n"/>
      <c r="D55" s="19" t="n"/>
      <c r="E55" s="8" t="n"/>
      <c r="F55" s="8" t="n"/>
      <c r="G55" s="8" t="n"/>
    </row>
    <row r="56">
      <c r="A56" s="18" t="n"/>
      <c r="B56" s="8" t="n"/>
      <c r="C56" s="8" t="n"/>
      <c r="D56" s="19" t="n"/>
      <c r="E56" s="8" t="n"/>
      <c r="F56" s="8" t="n"/>
      <c r="G56" s="8" t="n"/>
    </row>
    <row r="57">
      <c r="A57" s="18" t="n"/>
      <c r="B57" s="8" t="n"/>
      <c r="C57" s="8" t="n"/>
      <c r="D57" s="19" t="n"/>
      <c r="E57" s="8" t="n"/>
      <c r="F57" s="8" t="n"/>
      <c r="G57" s="8" t="n"/>
    </row>
    <row r="58">
      <c r="A58" s="18" t="n"/>
      <c r="B58" s="8" t="n"/>
      <c r="C58" s="8" t="n"/>
      <c r="D58" s="19" t="n"/>
      <c r="E58" s="8" t="n"/>
      <c r="F58" s="8" t="n"/>
      <c r="G58" s="8" t="n"/>
    </row>
    <row r="59">
      <c r="A59" s="18" t="n"/>
      <c r="B59" s="8" t="n"/>
      <c r="C59" s="8" t="n"/>
      <c r="D59" s="19" t="n"/>
      <c r="E59" s="8" t="n"/>
      <c r="F59" s="8" t="n"/>
      <c r="G59" s="8" t="n"/>
    </row>
    <row r="60">
      <c r="A60" s="18" t="n"/>
      <c r="B60" s="8" t="n"/>
      <c r="C60" s="8" t="n"/>
      <c r="D60" s="19" t="n"/>
      <c r="E60" s="8" t="n"/>
      <c r="F60" s="8" t="n"/>
      <c r="G60" s="8" t="n"/>
    </row>
    <row r="61">
      <c r="A61" s="18" t="n"/>
      <c r="B61" s="8" t="n"/>
      <c r="C61" s="8" t="n"/>
      <c r="D61" s="19" t="n"/>
      <c r="E61" s="8" t="n"/>
      <c r="F61" s="8" t="n"/>
      <c r="G61" s="8" t="n"/>
    </row>
    <row r="62">
      <c r="A62" s="18" t="n"/>
      <c r="B62" s="8" t="n"/>
      <c r="C62" s="8" t="n"/>
      <c r="D62" s="19" t="n"/>
      <c r="E62" s="8" t="n"/>
      <c r="F62" s="8" t="n"/>
      <c r="G62" s="8" t="n"/>
    </row>
    <row r="63">
      <c r="A63" s="18" t="n"/>
      <c r="B63" s="8" t="n"/>
      <c r="C63" s="8" t="n"/>
      <c r="D63" s="19" t="n"/>
      <c r="E63" s="8" t="n"/>
      <c r="F63" s="8" t="n"/>
      <c r="G63" s="8" t="n"/>
    </row>
    <row r="64">
      <c r="A64" s="18" t="n"/>
      <c r="B64" s="8" t="n"/>
      <c r="C64" s="8" t="n"/>
      <c r="D64" s="19" t="n"/>
      <c r="E64" s="8" t="n"/>
      <c r="F64" s="8" t="n"/>
      <c r="G64" s="8" t="n"/>
    </row>
    <row r="65">
      <c r="A65" s="18" t="n"/>
      <c r="B65" s="8" t="n"/>
      <c r="C65" s="8" t="n"/>
      <c r="D65" s="19" t="n"/>
      <c r="E65" s="8" t="n"/>
      <c r="F65" s="8" t="n"/>
      <c r="G65" s="8" t="n"/>
    </row>
    <row r="66">
      <c r="A66" s="18" t="n"/>
      <c r="B66" s="8" t="n"/>
      <c r="C66" s="8" t="n"/>
      <c r="D66" s="19" t="n"/>
      <c r="E66" s="8" t="n"/>
      <c r="F66" s="8" t="n"/>
      <c r="G66" s="8" t="n"/>
    </row>
    <row r="67">
      <c r="A67" s="18" t="n"/>
      <c r="B67" s="8" t="n"/>
      <c r="C67" s="8" t="n"/>
      <c r="D67" s="19" t="n"/>
      <c r="E67" s="8" t="n"/>
      <c r="F67" s="8" t="n"/>
      <c r="G67" s="8" t="n"/>
    </row>
    <row r="68">
      <c r="A68" s="18" t="n"/>
      <c r="B68" s="8" t="n"/>
      <c r="C68" s="8" t="n"/>
      <c r="D68" s="19" t="n"/>
      <c r="E68" s="8" t="n"/>
      <c r="F68" s="8" t="n"/>
      <c r="G68" s="8" t="n"/>
    </row>
    <row r="69">
      <c r="A69" s="18" t="n"/>
      <c r="B69" s="8" t="n"/>
      <c r="C69" s="8" t="n"/>
      <c r="D69" s="19" t="n"/>
      <c r="E69" s="8" t="n"/>
      <c r="F69" s="8" t="n"/>
      <c r="G69" s="8" t="n"/>
    </row>
    <row r="70">
      <c r="A70" s="18" t="n"/>
      <c r="B70" s="8" t="n"/>
      <c r="C70" s="8" t="n"/>
      <c r="D70" s="19" t="n"/>
      <c r="E70" s="8" t="n"/>
      <c r="F70" s="8" t="n"/>
      <c r="G70" s="8" t="n"/>
    </row>
    <row r="71">
      <c r="A71" s="18" t="n"/>
      <c r="B71" s="8" t="n"/>
      <c r="C71" s="8" t="n"/>
      <c r="D71" s="19" t="n"/>
      <c r="E71" s="8" t="n"/>
      <c r="F71" s="8" t="n"/>
      <c r="G71" s="8" t="n"/>
    </row>
    <row r="72">
      <c r="A72" s="18" t="n"/>
      <c r="B72" s="8" t="n"/>
      <c r="C72" s="8" t="n"/>
      <c r="D72" s="19" t="n"/>
      <c r="E72" s="8" t="n"/>
      <c r="F72" s="8" t="n"/>
      <c r="G72" s="8" t="n"/>
    </row>
    <row r="73">
      <c r="A73" s="18" t="n"/>
      <c r="B73" s="8" t="n"/>
      <c r="C73" s="8" t="n"/>
      <c r="D73" s="19" t="n"/>
      <c r="E73" s="8" t="n"/>
      <c r="F73" s="8" t="n"/>
      <c r="G73" s="8" t="n"/>
    </row>
    <row r="74">
      <c r="A74" s="18" t="n"/>
      <c r="B74" s="8" t="n"/>
      <c r="C74" s="8" t="n"/>
      <c r="D74" s="19" t="n"/>
      <c r="E74" s="8" t="n"/>
      <c r="F74" s="8" t="n"/>
      <c r="G74" s="8" t="n"/>
    </row>
    <row r="75">
      <c r="A75" s="18" t="n"/>
      <c r="B75" s="8" t="n"/>
      <c r="C75" s="8" t="n"/>
      <c r="D75" s="19" t="n"/>
      <c r="E75" s="8" t="n"/>
      <c r="F75" s="8" t="n"/>
      <c r="G75" s="8" t="n"/>
    </row>
    <row r="76">
      <c r="A76" s="18" t="n"/>
      <c r="B76" s="8" t="n"/>
      <c r="C76" s="8" t="n"/>
      <c r="D76" s="19" t="n"/>
      <c r="E76" s="8" t="n"/>
      <c r="F76" s="8" t="n"/>
      <c r="G76" s="8" t="n"/>
    </row>
    <row r="77">
      <c r="A77" s="18" t="n"/>
      <c r="B77" s="8" t="n"/>
      <c r="C77" s="8" t="n"/>
      <c r="D77" s="19" t="n"/>
      <c r="E77" s="8" t="n"/>
      <c r="F77" s="8" t="n"/>
      <c r="G77" s="8" t="n"/>
    </row>
    <row r="78">
      <c r="A78" s="18" t="n"/>
      <c r="B78" s="8" t="n"/>
      <c r="C78" s="8" t="n"/>
      <c r="D78" s="19" t="n"/>
      <c r="E78" s="8" t="n"/>
      <c r="F78" s="8" t="n"/>
      <c r="G78" s="8" t="n"/>
    </row>
    <row r="79">
      <c r="A79" s="18" t="n"/>
      <c r="B79" s="8" t="n"/>
      <c r="C79" s="8" t="n"/>
      <c r="D79" s="19" t="n"/>
      <c r="E79" s="8" t="n"/>
      <c r="F79" s="8" t="n"/>
      <c r="G79" s="8" t="n"/>
    </row>
    <row r="80">
      <c r="A80" s="18" t="n"/>
      <c r="B80" s="8" t="n"/>
      <c r="C80" s="8" t="n"/>
      <c r="D80" s="19" t="n"/>
      <c r="E80" s="8" t="n"/>
      <c r="F80" s="8" t="n"/>
      <c r="G80" s="8" t="n"/>
    </row>
    <row r="81">
      <c r="A81" s="18" t="n"/>
      <c r="B81" s="8" t="n"/>
      <c r="C81" s="8" t="n"/>
      <c r="D81" s="19" t="n"/>
      <c r="E81" s="8" t="n"/>
      <c r="F81" s="8" t="n"/>
      <c r="G81" s="8" t="n"/>
    </row>
    <row r="82">
      <c r="A82" s="18" t="n"/>
      <c r="B82" s="8" t="n"/>
      <c r="C82" s="8" t="n"/>
      <c r="D82" s="19" t="n"/>
      <c r="E82" s="8" t="n"/>
      <c r="F82" s="8" t="n"/>
      <c r="G82" s="8" t="n"/>
    </row>
    <row r="83">
      <c r="A83" s="18" t="n"/>
      <c r="B83" s="8" t="n"/>
      <c r="C83" s="8" t="n"/>
      <c r="D83" s="19" t="n"/>
      <c r="E83" s="8" t="n"/>
      <c r="F83" s="8" t="n"/>
      <c r="G83" s="8" t="n"/>
    </row>
    <row r="84">
      <c r="A84" s="18" t="n"/>
      <c r="B84" s="8" t="n"/>
      <c r="C84" s="8" t="n"/>
      <c r="D84" s="19" t="n"/>
      <c r="E84" s="8" t="n"/>
      <c r="F84" s="8" t="n"/>
      <c r="G84" s="8" t="n"/>
    </row>
    <row r="85">
      <c r="A85" s="18" t="n"/>
      <c r="B85" s="8" t="n"/>
      <c r="C85" s="8" t="n"/>
      <c r="D85" s="19" t="n"/>
      <c r="E85" s="8" t="n"/>
      <c r="F85" s="8" t="n"/>
      <c r="G85" s="8" t="n"/>
    </row>
    <row r="86">
      <c r="A86" s="18" t="n"/>
      <c r="B86" s="8" t="n"/>
      <c r="C86" s="8" t="n"/>
      <c r="D86" s="19" t="n"/>
      <c r="E86" s="8" t="n"/>
      <c r="F86" s="8" t="n"/>
      <c r="G86" s="8" t="n"/>
    </row>
    <row r="87">
      <c r="A87" s="18" t="n"/>
      <c r="B87" s="8" t="n"/>
      <c r="C87" s="8" t="n"/>
      <c r="D87" s="19" t="n"/>
      <c r="E87" s="8" t="n"/>
      <c r="F87" s="8" t="n"/>
      <c r="G87" s="8" t="n"/>
    </row>
    <row r="88">
      <c r="A88" s="18" t="n"/>
      <c r="B88" s="8" t="n"/>
      <c r="C88" s="8" t="n"/>
      <c r="D88" s="19" t="n"/>
      <c r="E88" s="8" t="n"/>
      <c r="F88" s="8" t="n"/>
      <c r="G88" s="8" t="n"/>
    </row>
    <row r="89">
      <c r="A89" s="18" t="n"/>
      <c r="B89" s="8" t="n"/>
      <c r="C89" s="8" t="n"/>
      <c r="D89" s="19" t="n"/>
      <c r="E89" s="8" t="n"/>
      <c r="F89" s="8" t="n"/>
      <c r="G89" s="8" t="n"/>
    </row>
    <row r="90">
      <c r="A90" s="18" t="n"/>
      <c r="B90" s="8" t="n"/>
      <c r="C90" s="8" t="n"/>
      <c r="D90" s="19" t="n"/>
      <c r="E90" s="8" t="n"/>
      <c r="F90" s="8" t="n"/>
      <c r="G90" s="8" t="n"/>
    </row>
    <row r="91">
      <c r="A91" s="18" t="n"/>
      <c r="B91" s="8" t="n"/>
      <c r="C91" s="8" t="n"/>
      <c r="D91" s="19" t="n"/>
      <c r="E91" s="8" t="n"/>
      <c r="F91" s="8" t="n"/>
      <c r="G91" s="8" t="n"/>
    </row>
    <row r="92">
      <c r="A92" s="18" t="n"/>
      <c r="B92" s="8" t="n"/>
      <c r="C92" s="8" t="n"/>
      <c r="D92" s="19" t="n"/>
      <c r="E92" s="8" t="n"/>
      <c r="F92" s="8" t="n"/>
      <c r="G92" s="8" t="n"/>
    </row>
    <row r="93">
      <c r="A93" s="18" t="n"/>
      <c r="B93" s="8" t="n"/>
      <c r="C93" s="8" t="n"/>
      <c r="D93" s="19" t="n"/>
      <c r="E93" s="8" t="n"/>
      <c r="F93" s="8" t="n"/>
      <c r="G93" s="8" t="n"/>
    </row>
    <row r="94">
      <c r="A94" s="18" t="n"/>
      <c r="B94" s="8" t="n"/>
      <c r="C94" s="8" t="n"/>
      <c r="D94" s="19" t="n"/>
      <c r="E94" s="8" t="n"/>
      <c r="F94" s="8" t="n"/>
      <c r="G94" s="8" t="n"/>
    </row>
    <row r="95">
      <c r="A95" s="18" t="n"/>
      <c r="B95" s="8" t="n"/>
      <c r="C95" s="8" t="n"/>
      <c r="D95" s="19" t="n"/>
      <c r="E95" s="8" t="n"/>
      <c r="F95" s="8" t="n"/>
      <c r="G95" s="8" t="n"/>
    </row>
    <row r="96">
      <c r="A96" s="18" t="n"/>
      <c r="B96" s="8" t="n"/>
      <c r="C96" s="8" t="n"/>
      <c r="D96" s="19" t="n"/>
      <c r="E96" s="8" t="n"/>
      <c r="F96" s="8" t="n"/>
      <c r="G96" s="8" t="n"/>
    </row>
    <row r="97">
      <c r="A97" s="18" t="n"/>
      <c r="B97" s="8" t="n"/>
      <c r="C97" s="8" t="n"/>
      <c r="D97" s="19" t="n"/>
      <c r="E97" s="8" t="n"/>
      <c r="F97" s="8" t="n"/>
      <c r="G97" s="8" t="n"/>
    </row>
    <row r="98">
      <c r="A98" s="18" t="n"/>
      <c r="B98" s="8" t="n"/>
      <c r="C98" s="8" t="n"/>
      <c r="D98" s="19" t="n"/>
      <c r="E98" s="8" t="n"/>
      <c r="F98" s="8" t="n"/>
      <c r="G98" s="8" t="n"/>
    </row>
    <row r="99">
      <c r="A99" s="18" t="n"/>
      <c r="B99" s="8" t="n"/>
      <c r="C99" s="8" t="n"/>
      <c r="D99" s="19" t="n"/>
      <c r="E99" s="8" t="n"/>
      <c r="F99" s="8" t="n"/>
      <c r="G99" s="8" t="n"/>
    </row>
    <row r="100">
      <c r="A100" s="18" t="n"/>
      <c r="B100" s="8" t="n"/>
      <c r="C100" s="8" t="n"/>
      <c r="D100" s="19" t="n"/>
      <c r="E100" s="8" t="n"/>
      <c r="F100" s="8" t="n"/>
      <c r="G100" s="8" t="n"/>
    </row>
    <row r="101">
      <c r="A101" s="18" t="n"/>
      <c r="B101" s="8" t="n"/>
      <c r="C101" s="8" t="n"/>
      <c r="D101" s="19" t="n"/>
      <c r="E101" s="8" t="n"/>
      <c r="F101" s="8" t="n"/>
      <c r="G101" s="8" t="n"/>
    </row>
    <row r="102">
      <c r="A102" s="18" t="n"/>
      <c r="B102" s="8" t="n"/>
      <c r="C102" s="8" t="n"/>
      <c r="D102" s="19" t="n"/>
      <c r="E102" s="8" t="n"/>
      <c r="F102" s="8" t="n"/>
      <c r="G102" s="8" t="n"/>
    </row>
    <row r="103">
      <c r="A103" s="18" t="n"/>
      <c r="B103" s="8" t="n"/>
      <c r="C103" s="8" t="n"/>
      <c r="D103" s="19" t="n"/>
      <c r="E103" s="8" t="n"/>
      <c r="F103" s="8" t="n"/>
      <c r="G103" s="8" t="n"/>
    </row>
    <row r="104">
      <c r="A104" s="18" t="n"/>
      <c r="B104" s="8" t="n"/>
      <c r="C104" s="8" t="n"/>
      <c r="D104" s="19" t="n"/>
      <c r="E104" s="8" t="n"/>
      <c r="F104" s="8" t="n"/>
      <c r="G104" s="8" t="n"/>
    </row>
    <row r="105">
      <c r="A105" s="18" t="n"/>
      <c r="B105" s="8" t="n"/>
      <c r="C105" s="8" t="n"/>
      <c r="D105" s="19" t="n"/>
      <c r="E105" s="8" t="n"/>
      <c r="F105" s="8" t="n"/>
      <c r="G105" s="8" t="n"/>
    </row>
    <row r="106">
      <c r="A106" s="18" t="n"/>
      <c r="B106" s="8" t="n"/>
      <c r="C106" s="8" t="n"/>
      <c r="D106" s="19" t="n"/>
      <c r="E106" s="8" t="n"/>
      <c r="F106" s="8" t="n"/>
      <c r="G106" s="8" t="n"/>
    </row>
    <row r="107">
      <c r="A107" s="18" t="n"/>
      <c r="B107" s="8" t="n"/>
      <c r="C107" s="8" t="n"/>
      <c r="D107" s="19" t="n"/>
      <c r="E107" s="8" t="n"/>
      <c r="F107" s="8" t="n"/>
      <c r="G107" s="8" t="n"/>
    </row>
    <row r="108">
      <c r="A108" s="18" t="n"/>
      <c r="B108" s="8" t="n"/>
      <c r="C108" s="8" t="n"/>
      <c r="D108" s="19" t="n"/>
      <c r="E108" s="8" t="n"/>
      <c r="F108" s="8" t="n"/>
      <c r="G108" s="8" t="n"/>
    </row>
    <row r="109">
      <c r="A109" s="18" t="n"/>
      <c r="B109" s="8" t="n"/>
      <c r="C109" s="8" t="n"/>
      <c r="D109" s="19" t="n"/>
      <c r="E109" s="8" t="n"/>
      <c r="F109" s="8" t="n"/>
      <c r="G109" s="8" t="n"/>
    </row>
    <row r="110">
      <c r="A110" s="18" t="n"/>
      <c r="B110" s="8" t="n"/>
      <c r="C110" s="8" t="n"/>
      <c r="D110" s="19" t="n"/>
      <c r="E110" s="8" t="n"/>
      <c r="F110" s="8" t="n"/>
      <c r="G110" s="8" t="n"/>
    </row>
    <row r="111">
      <c r="A111" s="18" t="n"/>
      <c r="B111" s="8" t="n"/>
      <c r="C111" s="8" t="n"/>
      <c r="D111" s="19" t="n"/>
      <c r="E111" s="8" t="n"/>
      <c r="F111" s="8" t="n"/>
      <c r="G111" s="8" t="n"/>
    </row>
    <row r="112">
      <c r="A112" s="18" t="n"/>
      <c r="B112" s="8" t="n"/>
      <c r="C112" s="8" t="n"/>
      <c r="D112" s="19" t="n"/>
      <c r="E112" s="8" t="n"/>
      <c r="F112" s="8" t="n"/>
      <c r="G112" s="8" t="n"/>
    </row>
    <row r="113">
      <c r="A113" s="18" t="n"/>
      <c r="B113" s="8" t="n"/>
      <c r="C113" s="8" t="n"/>
      <c r="D113" s="19" t="n"/>
      <c r="E113" s="8" t="n"/>
      <c r="F113" s="8" t="n"/>
      <c r="G113" s="8" t="n"/>
    </row>
    <row r="114">
      <c r="A114" s="18" t="n"/>
      <c r="B114" s="8" t="n"/>
      <c r="C114" s="8" t="n"/>
      <c r="D114" s="19" t="n"/>
      <c r="E114" s="8" t="n"/>
      <c r="F114" s="8" t="n"/>
      <c r="G114" s="8" t="n"/>
    </row>
    <row r="115">
      <c r="A115" s="18" t="n"/>
      <c r="B115" s="8" t="n"/>
      <c r="C115" s="8" t="n"/>
      <c r="D115" s="19" t="n"/>
      <c r="E115" s="8" t="n"/>
      <c r="F115" s="8" t="n"/>
      <c r="G115" s="8" t="n"/>
    </row>
    <row r="116">
      <c r="A116" s="18" t="n"/>
      <c r="B116" s="8" t="n"/>
      <c r="C116" s="8" t="n"/>
      <c r="D116" s="19" t="n"/>
      <c r="E116" s="8" t="n"/>
      <c r="F116" s="8" t="n"/>
      <c r="G116" s="8" t="n"/>
    </row>
    <row r="117">
      <c r="A117" s="18" t="n"/>
      <c r="B117" s="8" t="n"/>
      <c r="C117" s="8" t="n"/>
      <c r="D117" s="19" t="n"/>
      <c r="E117" s="8" t="n"/>
      <c r="F117" s="8" t="n"/>
      <c r="G117" s="8" t="n"/>
    </row>
    <row r="118">
      <c r="A118" s="18" t="n"/>
      <c r="B118" s="8" t="n"/>
      <c r="C118" s="8" t="n"/>
      <c r="D118" s="19" t="n"/>
      <c r="E118" s="8" t="n"/>
      <c r="F118" s="8" t="n"/>
      <c r="G118" s="8" t="n"/>
    </row>
    <row r="119">
      <c r="A119" s="18" t="n"/>
      <c r="B119" s="8" t="n"/>
      <c r="C119" s="8" t="n"/>
      <c r="D119" s="19" t="n"/>
      <c r="E119" s="8" t="n"/>
      <c r="F119" s="8" t="n"/>
      <c r="G119" s="8" t="n"/>
    </row>
    <row r="120">
      <c r="A120" s="18" t="n"/>
      <c r="B120" s="8" t="n"/>
      <c r="C120" s="8" t="n"/>
      <c r="D120" s="19" t="n"/>
      <c r="E120" s="8" t="n"/>
      <c r="F120" s="8" t="n"/>
      <c r="G120" s="8" t="n"/>
    </row>
    <row r="121">
      <c r="A121" s="18" t="n"/>
      <c r="B121" s="8" t="n"/>
      <c r="C121" s="8" t="n"/>
      <c r="D121" s="19" t="n"/>
      <c r="E121" s="8" t="n"/>
      <c r="F121" s="8" t="n"/>
      <c r="G121" s="8" t="n"/>
    </row>
    <row r="122">
      <c r="A122" s="18" t="n"/>
      <c r="B122" s="8" t="n"/>
      <c r="C122" s="8" t="n"/>
      <c r="D122" s="19" t="n"/>
      <c r="E122" s="8" t="n"/>
      <c r="F122" s="8" t="n"/>
      <c r="G122" s="8" t="n"/>
    </row>
    <row r="123">
      <c r="A123" s="18" t="n"/>
      <c r="B123" s="8" t="n"/>
      <c r="C123" s="8" t="n"/>
      <c r="D123" s="19" t="n"/>
      <c r="E123" s="8" t="n"/>
      <c r="F123" s="8" t="n"/>
      <c r="G123" s="8" t="n"/>
    </row>
    <row r="124">
      <c r="A124" s="18" t="n"/>
      <c r="B124" s="8" t="n"/>
      <c r="C124" s="8" t="n"/>
      <c r="D124" s="19" t="n"/>
      <c r="E124" s="8" t="n"/>
      <c r="F124" s="8" t="n"/>
      <c r="G124" s="8" t="n"/>
    </row>
    <row r="125">
      <c r="A125" s="18" t="n"/>
      <c r="B125" s="8" t="n"/>
      <c r="C125" s="8" t="n"/>
      <c r="D125" s="19" t="n"/>
      <c r="E125" s="8" t="n"/>
      <c r="F125" s="8" t="n"/>
      <c r="G125" s="8" t="n"/>
    </row>
    <row r="126">
      <c r="A126" s="18" t="n"/>
      <c r="B126" s="8" t="n"/>
      <c r="C126" s="8" t="n"/>
      <c r="D126" s="19" t="n"/>
      <c r="E126" s="8" t="n"/>
      <c r="F126" s="8" t="n"/>
      <c r="G126" s="8" t="n"/>
    </row>
    <row r="127">
      <c r="A127" s="18" t="n"/>
      <c r="B127" s="8" t="n"/>
      <c r="C127" s="8" t="n"/>
      <c r="D127" s="19" t="n"/>
      <c r="E127" s="8" t="n"/>
      <c r="F127" s="8" t="n"/>
      <c r="G127" s="8" t="n"/>
    </row>
    <row r="128">
      <c r="A128" s="18" t="n"/>
      <c r="B128" s="8" t="n"/>
      <c r="C128" s="8" t="n"/>
      <c r="D128" s="19" t="n"/>
      <c r="E128" s="8" t="n"/>
      <c r="F128" s="8" t="n"/>
      <c r="G128" s="8" t="n"/>
    </row>
    <row r="129">
      <c r="A129" s="18" t="n"/>
      <c r="B129" s="8" t="n"/>
      <c r="C129" s="8" t="n"/>
      <c r="D129" s="19" t="n"/>
      <c r="E129" s="8" t="n"/>
      <c r="F129" s="8" t="n"/>
      <c r="G129" s="8" t="n"/>
    </row>
    <row r="130">
      <c r="A130" s="18" t="n"/>
      <c r="B130" s="8" t="n"/>
      <c r="C130" s="8" t="n"/>
      <c r="D130" s="19" t="n"/>
      <c r="E130" s="8" t="n"/>
      <c r="F130" s="8" t="n"/>
      <c r="G130" s="8" t="n"/>
    </row>
    <row r="131">
      <c r="A131" s="18" t="n"/>
      <c r="B131" s="8" t="n"/>
      <c r="C131" s="8" t="n"/>
      <c r="D131" s="19" t="n"/>
      <c r="E131" s="8" t="n"/>
      <c r="F131" s="8" t="n"/>
      <c r="G131" s="8" t="n"/>
    </row>
    <row r="132">
      <c r="A132" s="18" t="n"/>
      <c r="B132" s="8" t="n"/>
      <c r="C132" s="8" t="n"/>
      <c r="D132" s="19" t="n"/>
      <c r="E132" s="8" t="n"/>
      <c r="F132" s="8" t="n"/>
      <c r="G132" s="8" t="n"/>
    </row>
    <row r="133">
      <c r="A133" s="18" t="n"/>
      <c r="B133" s="8" t="n"/>
      <c r="C133" s="8" t="n"/>
      <c r="D133" s="19" t="n"/>
      <c r="E133" s="8" t="n"/>
      <c r="F133" s="8" t="n"/>
      <c r="G133" s="8" t="n"/>
    </row>
    <row r="134">
      <c r="A134" s="18" t="n"/>
      <c r="B134" s="8" t="n"/>
      <c r="C134" s="8" t="n"/>
      <c r="D134" s="19" t="n"/>
      <c r="E134" s="8" t="n"/>
      <c r="F134" s="8" t="n"/>
      <c r="G134" s="8" t="n"/>
    </row>
    <row r="135">
      <c r="A135" s="18" t="n"/>
      <c r="B135" s="8" t="n"/>
      <c r="C135" s="8" t="n"/>
      <c r="D135" s="19" t="n"/>
      <c r="E135" s="8" t="n"/>
      <c r="F135" s="8" t="n"/>
      <c r="G135" s="8" t="n"/>
    </row>
    <row r="136">
      <c r="A136" s="18" t="n"/>
      <c r="B136" s="8" t="n"/>
      <c r="C136" s="8" t="n"/>
      <c r="D136" s="19" t="n"/>
      <c r="E136" s="8" t="n"/>
      <c r="F136" s="8" t="n"/>
      <c r="G136" s="8" t="n"/>
    </row>
    <row r="137">
      <c r="A137" s="18" t="n"/>
      <c r="B137" s="8" t="n"/>
      <c r="C137" s="8" t="n"/>
      <c r="D137" s="19" t="n"/>
      <c r="E137" s="8" t="n"/>
      <c r="F137" s="8" t="n"/>
      <c r="G137" s="8" t="n"/>
    </row>
    <row r="138">
      <c r="A138" s="18" t="n"/>
      <c r="B138" s="8" t="n"/>
      <c r="C138" s="8" t="n"/>
      <c r="D138" s="19" t="n"/>
      <c r="E138" s="8" t="n"/>
      <c r="F138" s="8" t="n"/>
      <c r="G138" s="8" t="n"/>
    </row>
    <row r="139">
      <c r="A139" s="18" t="n"/>
      <c r="B139" s="8" t="n"/>
      <c r="C139" s="8" t="n"/>
      <c r="D139" s="19" t="n"/>
      <c r="E139" s="8" t="n"/>
      <c r="F139" s="8" t="n"/>
      <c r="G139" s="8" t="n"/>
    </row>
    <row r="140">
      <c r="A140" s="18" t="n"/>
      <c r="B140" s="8" t="n"/>
      <c r="C140" s="8" t="n"/>
      <c r="D140" s="19" t="n"/>
      <c r="E140" s="8" t="n"/>
      <c r="F140" s="8" t="n"/>
      <c r="G140" s="8" t="n"/>
    </row>
    <row r="141">
      <c r="A141" s="18" t="n"/>
      <c r="B141" s="8" t="n"/>
      <c r="C141" s="8" t="n"/>
      <c r="D141" s="19" t="n"/>
      <c r="E141" s="8" t="n"/>
      <c r="F141" s="8" t="n"/>
      <c r="G141" s="8" t="n"/>
    </row>
    <row r="142">
      <c r="A142" s="18" t="n"/>
      <c r="B142" s="8" t="n"/>
      <c r="C142" s="8" t="n"/>
      <c r="D142" s="19" t="n"/>
      <c r="E142" s="8" t="n"/>
      <c r="F142" s="8" t="n"/>
      <c r="G142" s="8" t="n"/>
    </row>
    <row r="143">
      <c r="A143" s="18" t="n"/>
      <c r="B143" s="8" t="n"/>
      <c r="C143" s="8" t="n"/>
      <c r="D143" s="19" t="n"/>
      <c r="E143" s="8" t="n"/>
      <c r="F143" s="8" t="n"/>
      <c r="G143" s="8" t="n"/>
    </row>
    <row r="144">
      <c r="A144" s="18" t="n"/>
      <c r="B144" s="8" t="n"/>
      <c r="C144" s="8" t="n"/>
      <c r="D144" s="19" t="n"/>
      <c r="E144" s="8" t="n"/>
      <c r="F144" s="8" t="n"/>
      <c r="G144" s="8" t="n"/>
    </row>
    <row r="145">
      <c r="A145" s="18" t="n"/>
      <c r="B145" s="8" t="n"/>
      <c r="C145" s="8" t="n"/>
      <c r="D145" s="19" t="n"/>
      <c r="E145" s="8" t="n"/>
      <c r="F145" s="8" t="n"/>
      <c r="G145" s="8" t="n"/>
    </row>
    <row r="146">
      <c r="A146" s="18" t="n"/>
      <c r="B146" s="8" t="n"/>
      <c r="C146" s="8" t="n"/>
      <c r="D146" s="19" t="n"/>
      <c r="E146" s="8" t="n"/>
      <c r="F146" s="8" t="n"/>
      <c r="G146" s="8" t="n"/>
    </row>
    <row r="147">
      <c r="A147" s="18" t="n"/>
      <c r="B147" s="8" t="n"/>
      <c r="C147" s="8" t="n"/>
      <c r="D147" s="19" t="n"/>
      <c r="E147" s="8" t="n"/>
      <c r="F147" s="8" t="n"/>
      <c r="G147" s="8" t="n"/>
    </row>
    <row r="148">
      <c r="A148" s="18" t="n"/>
      <c r="B148" s="8" t="n"/>
      <c r="C148" s="8" t="n"/>
      <c r="D148" s="19" t="n"/>
      <c r="E148" s="8" t="n"/>
      <c r="F148" s="8" t="n"/>
      <c r="G148" s="8" t="n"/>
    </row>
    <row r="149">
      <c r="A149" s="18" t="n"/>
      <c r="B149" s="8" t="n"/>
      <c r="C149" s="8" t="n"/>
      <c r="D149" s="19" t="n"/>
      <c r="E149" s="8" t="n"/>
      <c r="F149" s="8" t="n"/>
      <c r="G149" s="8" t="n"/>
    </row>
    <row r="150">
      <c r="A150" s="18" t="n"/>
      <c r="B150" s="8" t="n"/>
      <c r="C150" s="8" t="n"/>
      <c r="D150" s="19" t="n"/>
      <c r="E150" s="8" t="n"/>
      <c r="F150" s="8" t="n"/>
      <c r="G150" s="8" t="n"/>
    </row>
    <row r="151">
      <c r="A151" s="18" t="n"/>
      <c r="B151" s="8" t="n"/>
      <c r="C151" s="8" t="n"/>
      <c r="D151" s="19" t="n"/>
      <c r="E151" s="8" t="n"/>
      <c r="F151" s="8" t="n"/>
      <c r="G151" s="8" t="n"/>
    </row>
    <row r="152">
      <c r="A152" s="18" t="n"/>
      <c r="B152" s="8" t="n"/>
      <c r="C152" s="8" t="n"/>
      <c r="D152" s="19" t="n"/>
      <c r="E152" s="8" t="n"/>
      <c r="F152" s="8" t="n"/>
      <c r="G152" s="8" t="n"/>
    </row>
    <row r="153">
      <c r="A153" s="18" t="n"/>
      <c r="B153" s="8" t="n"/>
      <c r="C153" s="8" t="n"/>
      <c r="D153" s="19" t="n"/>
      <c r="E153" s="8" t="n"/>
      <c r="F153" s="8" t="n"/>
      <c r="G153" s="8" t="n"/>
    </row>
    <row r="154">
      <c r="A154" s="18" t="n"/>
      <c r="B154" s="8" t="n"/>
      <c r="C154" s="8" t="n"/>
      <c r="D154" s="19" t="n"/>
      <c r="E154" s="8" t="n"/>
      <c r="F154" s="8" t="n"/>
      <c r="G154" s="8" t="n"/>
    </row>
    <row r="155">
      <c r="A155" s="18" t="n"/>
      <c r="B155" s="8" t="n"/>
      <c r="C155" s="8" t="n"/>
      <c r="D155" s="19" t="n"/>
      <c r="E155" s="8" t="n"/>
      <c r="F155" s="8" t="n"/>
      <c r="G155" s="8" t="n"/>
    </row>
    <row r="156">
      <c r="A156" s="18" t="n"/>
      <c r="B156" s="8" t="n"/>
      <c r="C156" s="8" t="n"/>
      <c r="D156" s="19" t="n"/>
      <c r="E156" s="8" t="n"/>
      <c r="F156" s="8" t="n"/>
      <c r="G156" s="8" t="n"/>
    </row>
    <row r="157">
      <c r="A157" s="18" t="n"/>
      <c r="B157" s="8" t="n"/>
      <c r="C157" s="8" t="n"/>
      <c r="D157" s="19" t="n"/>
      <c r="E157" s="8" t="n"/>
      <c r="F157" s="8" t="n"/>
      <c r="G157" s="8" t="n"/>
    </row>
    <row r="158">
      <c r="A158" s="18" t="n"/>
      <c r="B158" s="8" t="n"/>
      <c r="C158" s="8" t="n"/>
      <c r="D158" s="19" t="n"/>
      <c r="E158" s="8" t="n"/>
      <c r="F158" s="8" t="n"/>
      <c r="G158" s="8" t="n"/>
    </row>
    <row r="159">
      <c r="A159" s="18" t="n"/>
      <c r="B159" s="8" t="n"/>
      <c r="C159" s="8" t="n"/>
      <c r="D159" s="19" t="n"/>
      <c r="E159" s="8" t="n"/>
      <c r="F159" s="8" t="n"/>
      <c r="G159" s="8" t="n"/>
    </row>
    <row r="160">
      <c r="A160" s="18" t="n"/>
      <c r="B160" s="8" t="n"/>
      <c r="C160" s="8" t="n"/>
      <c r="D160" s="19" t="n"/>
      <c r="E160" s="8" t="n"/>
      <c r="F160" s="8" t="n"/>
      <c r="G160" s="8" t="n"/>
    </row>
    <row r="161">
      <c r="A161" s="18" t="n"/>
      <c r="B161" s="8" t="n"/>
      <c r="C161" s="8" t="n"/>
      <c r="D161" s="19" t="n"/>
      <c r="E161" s="8" t="n"/>
      <c r="F161" s="8" t="n"/>
      <c r="G161" s="8" t="n"/>
    </row>
    <row r="162">
      <c r="A162" s="18" t="n"/>
      <c r="B162" s="8" t="n"/>
      <c r="C162" s="8" t="n"/>
      <c r="D162" s="19" t="n"/>
      <c r="E162" s="8" t="n"/>
      <c r="F162" s="8" t="n"/>
      <c r="G162" s="8" t="n"/>
    </row>
    <row r="163">
      <c r="A163" s="18" t="n"/>
      <c r="B163" s="8" t="n"/>
      <c r="C163" s="8" t="n"/>
      <c r="D163" s="19" t="n"/>
      <c r="E163" s="8" t="n"/>
      <c r="F163" s="8" t="n"/>
      <c r="G163" s="8" t="n"/>
    </row>
    <row r="164">
      <c r="A164" s="18" t="n"/>
      <c r="B164" s="8" t="n"/>
      <c r="C164" s="8" t="n"/>
      <c r="D164" s="19" t="n"/>
      <c r="E164" s="8" t="n"/>
      <c r="F164" s="8" t="n"/>
      <c r="G164" s="8" t="n"/>
    </row>
    <row r="165">
      <c r="A165" s="18" t="n"/>
      <c r="B165" s="8" t="n"/>
      <c r="C165" s="8" t="n"/>
      <c r="D165" s="19" t="n"/>
      <c r="E165" s="8" t="n"/>
      <c r="F165" s="8" t="n"/>
      <c r="G165" s="8" t="n"/>
    </row>
    <row r="166">
      <c r="A166" s="18" t="n"/>
      <c r="B166" s="8" t="n"/>
      <c r="C166" s="8" t="n"/>
      <c r="D166" s="19" t="n"/>
      <c r="E166" s="8" t="n"/>
      <c r="F166" s="8" t="n"/>
      <c r="G166" s="8" t="n"/>
    </row>
    <row r="167">
      <c r="A167" s="18" t="n"/>
      <c r="B167" s="8" t="n"/>
      <c r="C167" s="8" t="n"/>
      <c r="D167" s="19" t="n"/>
      <c r="E167" s="8" t="n"/>
      <c r="F167" s="8" t="n"/>
      <c r="G167" s="8" t="n"/>
    </row>
    <row r="168">
      <c r="A168" s="18" t="n"/>
      <c r="B168" s="8" t="n"/>
      <c r="C168" s="8" t="n"/>
      <c r="D168" s="19" t="n"/>
      <c r="E168" s="8" t="n"/>
      <c r="F168" s="8" t="n"/>
      <c r="G168" s="8" t="n"/>
    </row>
    <row r="169">
      <c r="A169" s="18" t="n"/>
      <c r="B169" s="8" t="n"/>
      <c r="C169" s="8" t="n"/>
      <c r="D169" s="19" t="n"/>
      <c r="E169" s="8" t="n"/>
      <c r="F169" s="8" t="n"/>
      <c r="G169" s="8" t="n"/>
    </row>
    <row r="170">
      <c r="A170" s="18" t="n"/>
      <c r="B170" s="8" t="n"/>
      <c r="C170" s="8" t="n"/>
      <c r="D170" s="19" t="n"/>
      <c r="E170" s="8" t="n"/>
      <c r="F170" s="8" t="n"/>
      <c r="G170" s="8" t="n"/>
    </row>
    <row r="171">
      <c r="A171" s="18" t="n"/>
      <c r="B171" s="8" t="n"/>
      <c r="C171" s="8" t="n"/>
      <c r="D171" s="19" t="n"/>
      <c r="E171" s="8" t="n"/>
      <c r="F171" s="8" t="n"/>
      <c r="G171" s="8" t="n"/>
    </row>
    <row r="172">
      <c r="A172" s="18" t="n"/>
      <c r="B172" s="8" t="n"/>
      <c r="C172" s="8" t="n"/>
      <c r="D172" s="19" t="n"/>
      <c r="E172" s="8" t="n"/>
      <c r="F172" s="8" t="n"/>
      <c r="G172" s="8" t="n"/>
    </row>
    <row r="173">
      <c r="A173" s="18" t="n"/>
      <c r="B173" s="8" t="n"/>
      <c r="C173" s="8" t="n"/>
      <c r="D173" s="19" t="n"/>
      <c r="E173" s="8" t="n"/>
      <c r="F173" s="8" t="n"/>
      <c r="G173" s="8" t="n"/>
    </row>
    <row r="174">
      <c r="A174" s="18" t="n"/>
      <c r="B174" s="8" t="n"/>
      <c r="C174" s="8" t="n"/>
      <c r="D174" s="19" t="n"/>
      <c r="E174" s="8" t="n"/>
      <c r="F174" s="8" t="n"/>
      <c r="G174" s="8" t="n"/>
    </row>
    <row r="175">
      <c r="A175" s="18" t="n"/>
      <c r="B175" s="8" t="n"/>
      <c r="C175" s="8" t="n"/>
      <c r="D175" s="19" t="n"/>
      <c r="E175" s="8" t="n"/>
      <c r="F175" s="8" t="n"/>
      <c r="G175" s="8" t="n"/>
    </row>
    <row r="176">
      <c r="A176" s="18" t="n"/>
      <c r="B176" s="8" t="n"/>
      <c r="C176" s="8" t="n"/>
      <c r="D176" s="19" t="n"/>
      <c r="E176" s="8" t="n"/>
      <c r="F176" s="8" t="n"/>
      <c r="G176" s="8" t="n"/>
    </row>
    <row r="177">
      <c r="A177" s="18" t="n"/>
      <c r="B177" s="8" t="n"/>
      <c r="C177" s="8" t="n"/>
      <c r="D177" s="19" t="n"/>
      <c r="E177" s="8" t="n"/>
      <c r="F177" s="8" t="n"/>
      <c r="G177" s="8" t="n"/>
    </row>
    <row r="178">
      <c r="A178" s="18" t="n"/>
      <c r="B178" s="8" t="n"/>
      <c r="C178" s="8" t="n"/>
      <c r="D178" s="19" t="n"/>
      <c r="E178" s="8" t="n"/>
      <c r="F178" s="8" t="n"/>
      <c r="G178" s="8" t="n"/>
    </row>
    <row r="179">
      <c r="A179" s="18" t="n"/>
      <c r="B179" s="8" t="n"/>
      <c r="C179" s="8" t="n"/>
      <c r="D179" s="19" t="n"/>
      <c r="E179" s="8" t="n"/>
      <c r="F179" s="8" t="n"/>
      <c r="G179" s="8" t="n"/>
    </row>
    <row r="180">
      <c r="A180" s="18" t="n"/>
      <c r="B180" s="8" t="n"/>
      <c r="C180" s="8" t="n"/>
      <c r="D180" s="19" t="n"/>
      <c r="E180" s="8" t="n"/>
      <c r="F180" s="8" t="n"/>
      <c r="G180" s="8" t="n"/>
    </row>
    <row r="181">
      <c r="A181" s="18" t="n"/>
      <c r="B181" s="8" t="n"/>
      <c r="C181" s="8" t="n"/>
      <c r="D181" s="19" t="n"/>
      <c r="E181" s="8" t="n"/>
      <c r="F181" s="8" t="n"/>
      <c r="G181" s="8" t="n"/>
    </row>
    <row r="182">
      <c r="A182" s="18" t="n"/>
      <c r="B182" s="8" t="n"/>
      <c r="C182" s="8" t="n"/>
      <c r="D182" s="19" t="n"/>
      <c r="E182" s="8" t="n"/>
      <c r="F182" s="8" t="n"/>
      <c r="G182" s="8" t="n"/>
    </row>
    <row r="183">
      <c r="A183" s="18" t="n"/>
      <c r="B183" s="8" t="n"/>
      <c r="C183" s="8" t="n"/>
      <c r="D183" s="19" t="n"/>
      <c r="E183" s="8" t="n"/>
      <c r="F183" s="8" t="n"/>
      <c r="G183" s="8" t="n"/>
    </row>
    <row r="184">
      <c r="A184" s="18" t="n"/>
      <c r="B184" s="8" t="n"/>
      <c r="C184" s="8" t="n"/>
      <c r="D184" s="19" t="n"/>
      <c r="E184" s="8" t="n"/>
      <c r="F184" s="8" t="n"/>
      <c r="G184" s="8" t="n"/>
    </row>
    <row r="185">
      <c r="A185" s="18" t="n"/>
      <c r="B185" s="8" t="n"/>
      <c r="C185" s="8" t="n"/>
      <c r="D185" s="19" t="n"/>
      <c r="E185" s="8" t="n"/>
      <c r="F185" s="8" t="n"/>
      <c r="G185" s="8" t="n"/>
    </row>
    <row r="186">
      <c r="A186" s="18" t="n"/>
      <c r="B186" s="8" t="n"/>
      <c r="C186" s="8" t="n"/>
      <c r="D186" s="19" t="n"/>
      <c r="E186" s="8" t="n"/>
      <c r="F186" s="8" t="n"/>
      <c r="G186" s="8" t="n"/>
    </row>
    <row r="187">
      <c r="A187" s="18" t="n"/>
      <c r="B187" s="8" t="n"/>
      <c r="C187" s="8" t="n"/>
      <c r="D187" s="19" t="n"/>
      <c r="E187" s="8" t="n"/>
      <c r="F187" s="8" t="n"/>
      <c r="G187" s="8" t="n"/>
    </row>
    <row r="188">
      <c r="A188" s="18" t="n"/>
      <c r="B188" s="8" t="n"/>
      <c r="C188" s="8" t="n"/>
      <c r="D188" s="19" t="n"/>
      <c r="E188" s="8" t="n"/>
      <c r="F188" s="8" t="n"/>
      <c r="G188" s="8" t="n"/>
    </row>
    <row r="189">
      <c r="A189" s="18" t="n"/>
      <c r="B189" s="8" t="n"/>
      <c r="C189" s="8" t="n"/>
      <c r="D189" s="19" t="n"/>
      <c r="E189" s="8" t="n"/>
      <c r="F189" s="8" t="n"/>
      <c r="G189" s="8" t="n"/>
    </row>
    <row r="190">
      <c r="A190" s="18" t="n"/>
      <c r="B190" s="8" t="n"/>
      <c r="C190" s="8" t="n"/>
      <c r="D190" s="19" t="n"/>
      <c r="E190" s="8" t="n"/>
      <c r="F190" s="8" t="n"/>
      <c r="G190" s="8" t="n"/>
    </row>
    <row r="191">
      <c r="A191" s="18" t="n"/>
      <c r="B191" s="8" t="n"/>
      <c r="C191" s="8" t="n"/>
      <c r="D191" s="19" t="n"/>
      <c r="E191" s="8" t="n"/>
      <c r="F191" s="8" t="n"/>
      <c r="G191" s="8" t="n"/>
    </row>
    <row r="192">
      <c r="A192" s="18" t="n"/>
      <c r="B192" s="8" t="n"/>
      <c r="C192" s="8" t="n"/>
      <c r="D192" s="19" t="n"/>
      <c r="E192" s="8" t="n"/>
      <c r="F192" s="8" t="n"/>
      <c r="G192" s="8" t="n"/>
    </row>
    <row r="193">
      <c r="A193" s="18" t="n"/>
      <c r="B193" s="8" t="n"/>
      <c r="C193" s="8" t="n"/>
      <c r="D193" s="19" t="n"/>
      <c r="E193" s="8" t="n"/>
      <c r="F193" s="8" t="n"/>
      <c r="G193" s="8" t="n"/>
    </row>
    <row r="194">
      <c r="A194" s="18" t="n"/>
      <c r="B194" s="8" t="n"/>
      <c r="C194" s="8" t="n"/>
      <c r="D194" s="19" t="n"/>
      <c r="E194" s="8" t="n"/>
      <c r="F194" s="8" t="n"/>
      <c r="G194" s="8" t="n"/>
    </row>
    <row r="195">
      <c r="A195" s="18" t="n"/>
      <c r="B195" s="8" t="n"/>
      <c r="C195" s="8" t="n"/>
      <c r="D195" s="19" t="n"/>
      <c r="E195" s="8" t="n"/>
      <c r="F195" s="8" t="n"/>
      <c r="G195" s="8" t="n"/>
    </row>
    <row r="196">
      <c r="A196" s="18" t="n"/>
      <c r="B196" s="8" t="n"/>
      <c r="C196" s="8" t="n"/>
      <c r="D196" s="19" t="n"/>
      <c r="E196" s="8" t="n"/>
      <c r="F196" s="8" t="n"/>
      <c r="G196" s="8" t="n"/>
    </row>
    <row r="197">
      <c r="A197" s="18" t="n"/>
      <c r="B197" s="8" t="n"/>
      <c r="C197" s="8" t="n"/>
      <c r="D197" s="19" t="n"/>
      <c r="E197" s="8" t="n"/>
      <c r="F197" s="8" t="n"/>
      <c r="G197" s="8" t="n"/>
    </row>
    <row r="198">
      <c r="A198" s="18" t="n"/>
      <c r="B198" s="8" t="n"/>
      <c r="C198" s="8" t="n"/>
      <c r="D198" s="19" t="n"/>
      <c r="E198" s="8" t="n"/>
      <c r="F198" s="8" t="n"/>
      <c r="G198" s="8" t="n"/>
    </row>
    <row r="199">
      <c r="A199" s="18" t="n"/>
      <c r="B199" s="8" t="n"/>
      <c r="C199" s="8" t="n"/>
      <c r="D199" s="19" t="n"/>
      <c r="E199" s="8" t="n"/>
      <c r="F199" s="8" t="n"/>
      <c r="G199" s="8" t="n"/>
    </row>
    <row r="200">
      <c r="A200" s="18" t="n"/>
      <c r="B200" s="8" t="n"/>
      <c r="C200" s="8" t="n"/>
      <c r="D200" s="19" t="n"/>
      <c r="E200" s="8" t="n"/>
      <c r="F200" s="8" t="n"/>
      <c r="G200" s="8" t="n"/>
    </row>
    <row r="201">
      <c r="A201" s="18" t="n"/>
      <c r="B201" s="8" t="n"/>
      <c r="C201" s="8" t="n"/>
      <c r="D201" s="19" t="n"/>
      <c r="E201" s="8" t="n"/>
      <c r="F201" s="8" t="n"/>
      <c r="G201" s="8" t="n"/>
    </row>
    <row r="202">
      <c r="A202" s="18" t="n"/>
      <c r="B202" s="8" t="n"/>
      <c r="C202" s="8" t="n"/>
      <c r="D202" s="19" t="n"/>
      <c r="E202" s="8" t="n"/>
      <c r="F202" s="8" t="n"/>
      <c r="G202" s="8" t="n"/>
    </row>
    <row r="203">
      <c r="A203" s="18" t="n"/>
      <c r="B203" s="8" t="n"/>
      <c r="C203" s="8" t="n"/>
      <c r="D203" s="19" t="n"/>
      <c r="E203" s="8" t="n"/>
      <c r="F203" s="8" t="n"/>
      <c r="G203" s="8" t="n"/>
    </row>
    <row r="204">
      <c r="A204" s="18" t="n"/>
      <c r="B204" s="8" t="n"/>
      <c r="C204" s="8" t="n"/>
      <c r="D204" s="19" t="n"/>
      <c r="E204" s="8" t="n"/>
      <c r="F204" s="8" t="n"/>
      <c r="G204" s="8" t="n"/>
    </row>
    <row r="206">
      <c r="C206" s="7" t="inlineStr">
        <is>
          <t>Total in the ledger</t>
        </is>
      </c>
      <c r="D206" s="25">
        <f>SUM(D5:D204)</f>
        <v>168000</v>
      </c>
    </row>
    <row r="207">
      <c r="C207" s="7" t="inlineStr">
        <is>
          <t>Of which recoverable</t>
        </is>
      </c>
      <c r="D207" s="25">
        <f>SUMIFS(D5:D204,F5:F204,"Y")</f>
        <v>120000</v>
      </c>
    </row>
    <row r="208">
      <c r="C208" s="7" t="inlineStr">
        <is>
          <t>Set aside (not recoverable)</t>
        </is>
      </c>
      <c r="D208" s="25">
        <f>D206-D207</f>
        <v>48000</v>
      </c>
      <c r="E208" s="9" t="inlineStr">
        <is>
          <t>The roof in the example. Capital work improves the building for decades; it is the landlord's.</t>
        </is>
      </c>
    </row>
  </sheetData>
  <mergeCells count="1">
    <mergeCell ref="A2:G2"/>
  </mergeCells>
  <dataValidations count="2">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showDropDown="0" showInputMessage="0" showErrorMessage="0" allowBlank="1" type="list">
      <formula1>"CAM,Utilities,Taxes,Insurance"</formula1>
    </dataValidation>
    <dataValidation sqref="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showDropDown="0" showInputMessage="0" showErrorMessage="0" allowBlank="1" type="list">
      <formula1>"Y,N"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42"/>
  <sheetViews>
    <sheetView showGridLines="1" workbookViewId="0">
      <pane xSplit="1" ySplit="15" topLeftCell="B16"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4" customWidth="1" min="10" max="10"/>
    <col width="18" customWidth="1" min="11" max="11"/>
    <col width="18" customWidth="1" min="12" max="12"/>
    <col width="16" customWidth="1" min="13" max="13"/>
  </cols>
  <sheetData>
    <row r="1">
      <c r="A1" s="5" t="inlineStr">
        <is>
          <t>Reconciliation</t>
        </is>
      </c>
    </row>
    <row r="2">
      <c r="A2" s="26" t="str">
        <f>Building!B4</f>
        <v>Northgate Plaza</v>
      </c>
      <c r="B2" s="27">
        <f>Building!B6</f>
        <v>2025</v>
      </c>
    </row>
    <row r="4">
      <c r="A4" s="7" t="inlineStr">
        <is>
          <t>THE CHECK</t>
        </is>
      </c>
      <c r="B4" s="28" t="str">
        <f>B38</f>
        <v>✓ Balances (rounding $0.00)</v>
      </c>
    </row>
    <row r="6" ht="30" customHeight="1">
      <c r="A6" s="6" t="inlineStr">
        <is>
          <t>Pool</t>
        </is>
      </c>
      <c r="B6" s="6" t="inlineStr">
        <is>
          <t>Recoverable ($)</t>
        </is>
      </c>
      <c r="C6" s="6" t="inlineStr">
        <is>
          <t>of which variable ($)</t>
        </is>
      </c>
      <c r="D6" s="6" t="inlineStr">
        <is>
          <t>of which fixed ($)</t>
        </is>
      </c>
      <c r="E6" s="6" t="inlineStr">
        <is>
          <t>Variable, grossed up ($)</t>
        </is>
      </c>
      <c r="F6" s="6" t="inlineStr">
        <is>
          <t>Pool if grossed up ($)</t>
        </is>
      </c>
      <c r="G6" s="6" t="inlineStr">
        <is>
          <t>Pool as incurred ($)</t>
        </is>
      </c>
    </row>
    <row r="7">
      <c r="A7" s="7" t="inlineStr">
        <is>
          <t>CAM</t>
        </is>
      </c>
      <c r="B7" s="29">
        <f>SUMIFS(Expenses!$D$5:$D$204,Expenses!$E$5:$E$204,A7,Expenses!$F$5:$F$204,"Y")</f>
        <v>75000</v>
      </c>
      <c r="C7" s="29">
        <f>SUMIFS(Expenses!$D$5:$D$204,Expenses!$E$5:$E$204,A7,Expenses!$F$5:$F$204,"Y",Expenses!$G$5:$G$204,"Y")</f>
        <v>40000</v>
      </c>
      <c r="D7" s="29">
        <f>B7-C7</f>
        <v>35000</v>
      </c>
      <c r="E7" s="29">
        <f>C7*Building!$B$28</f>
        <v>40000</v>
      </c>
      <c r="F7" s="29">
        <f>D7+E7</f>
        <v>75000</v>
      </c>
      <c r="G7" s="29">
        <f>B7</f>
        <v>75000</v>
      </c>
    </row>
    <row r="8">
      <c r="A8" s="7" t="inlineStr">
        <is>
          <t>Utilities</t>
        </is>
      </c>
      <c r="B8" s="29">
        <f>SUMIFS(Expenses!$D$5:$D$204,Expenses!$E$5:$E$204,A8,Expenses!$F$5:$F$204,"Y")</f>
        <v>12000</v>
      </c>
      <c r="C8" s="29">
        <f>SUMIFS(Expenses!$D$5:$D$204,Expenses!$E$5:$E$204,A8,Expenses!$F$5:$F$204,"Y",Expenses!$G$5:$G$204,"Y")</f>
        <v>12000</v>
      </c>
      <c r="D8" s="29">
        <f>B8-C8</f>
        <v>0</v>
      </c>
      <c r="E8" s="29">
        <f>C8*Building!$B$28</f>
        <v>12000</v>
      </c>
      <c r="F8" s="29">
        <f>D8+E8</f>
        <v>12000</v>
      </c>
      <c r="G8" s="29">
        <f>B8</f>
        <v>12000</v>
      </c>
    </row>
    <row r="9">
      <c r="A9" s="7" t="inlineStr">
        <is>
          <t>Taxes</t>
        </is>
      </c>
      <c r="B9" s="29">
        <f>SUMIFS(Expenses!$D$5:$D$204,Expenses!$E$5:$E$204,A9,Expenses!$F$5:$F$204,"Y")</f>
        <v>17000</v>
      </c>
      <c r="C9" s="29">
        <f>SUMIFS(Expenses!$D$5:$D$204,Expenses!$E$5:$E$204,A9,Expenses!$F$5:$F$204,"Y",Expenses!$G$5:$G$204,"Y")</f>
        <v>0</v>
      </c>
      <c r="D9" s="29">
        <f>B9-C9</f>
        <v>17000</v>
      </c>
      <c r="E9" s="29">
        <f>C9*Building!$B$28</f>
        <v>0</v>
      </c>
      <c r="F9" s="29">
        <f>D9+E9</f>
        <v>17000</v>
      </c>
      <c r="G9" s="29">
        <f>B9</f>
        <v>17000</v>
      </c>
    </row>
    <row r="10">
      <c r="A10" s="7" t="inlineStr">
        <is>
          <t>Insurance</t>
        </is>
      </c>
      <c r="B10" s="29">
        <f>SUMIFS(Expenses!$D$5:$D$204,Expenses!$E$5:$E$204,A10,Expenses!$F$5:$F$204,"Y")</f>
        <v>16000</v>
      </c>
      <c r="C10" s="29">
        <f>SUMIFS(Expenses!$D$5:$D$204,Expenses!$E$5:$E$204,A10,Expenses!$F$5:$F$204,"Y",Expenses!$G$5:$G$204,"Y")</f>
        <v>0</v>
      </c>
      <c r="D10" s="29">
        <f>B10-C10</f>
        <v>16000</v>
      </c>
      <c r="E10" s="29">
        <f>C10*Building!$B$28</f>
        <v>0</v>
      </c>
      <c r="F10" s="29">
        <f>D10+E10</f>
        <v>16000</v>
      </c>
      <c r="G10" s="29">
        <f>B10</f>
        <v>16000</v>
      </c>
    </row>
    <row r="11">
      <c r="A11" s="7" t="inlineStr">
        <is>
          <t>Total</t>
        </is>
      </c>
      <c r="B11" s="30">
        <f>SUM(B7:B10)</f>
        <v>120000</v>
      </c>
      <c r="C11" s="30">
        <f>SUM(C7:C10)</f>
        <v>52000</v>
      </c>
      <c r="D11" s="30">
        <f>SUM(D7:D10)</f>
        <v>68000</v>
      </c>
      <c r="E11" s="30">
        <f>SUM(E7:E10)</f>
        <v>52000</v>
      </c>
      <c r="F11" s="30">
        <f>SUM(F7:F10)</f>
        <v>120000</v>
      </c>
      <c r="G11" s="30">
        <f>SUM(G7:G10)</f>
        <v>120000</v>
      </c>
    </row>
    <row r="12">
      <c r="A12" s="7" t="inlineStr">
        <is>
          <t>Gross-up multiplier</t>
        </is>
      </c>
      <c r="B12" s="31">
        <f>Building!B28</f>
        <v>1</v>
      </c>
      <c r="C12" s="9" t="inlineStr">
        <is>
          <t>Applied to the variable costs only, and only for a lease marked Gross-up = Y on the Leases sheet.</t>
        </is>
      </c>
    </row>
    <row r="15" ht="30" customHeight="1">
      <c r="A15" s="6" t="inlineStr">
        <is>
          <t>Tenant</t>
        </is>
      </c>
      <c r="B15" s="6" t="inlineStr">
        <is>
          <t>Share</t>
        </is>
      </c>
      <c r="C15" s="6" t="inlineStr">
        <is>
          <t>Proration</t>
        </is>
      </c>
      <c r="D15" s="6" t="inlineStr">
        <is>
          <t>CAM ($)</t>
        </is>
      </c>
      <c r="E15" s="6" t="inlineStr">
        <is>
          <t>Utilities ($)</t>
        </is>
      </c>
      <c r="F15" s="6" t="inlineStr">
        <is>
          <t>Taxes ($)</t>
        </is>
      </c>
      <c r="G15" s="6" t="inlineStr">
        <is>
          <t>Insurance ($)</t>
        </is>
      </c>
      <c r="H15" s="6" t="inlineStr">
        <is>
          <t>Share of pools ($)</t>
        </is>
      </c>
      <c r="I15" s="6" t="inlineStr">
        <is>
          <t>Fee base ($)</t>
        </is>
      </c>
      <c r="J15" s="6" t="inlineStr">
        <is>
          <t>Admin fee ($)</t>
        </is>
      </c>
      <c r="K15" s="6" t="inlineStr">
        <is>
          <t>Owed for the year ($)</t>
        </is>
      </c>
      <c r="L15" s="6" t="inlineStr">
        <is>
          <t>Estimates billed ($)</t>
        </is>
      </c>
      <c r="M15" s="32" t="inlineStr">
        <is>
          <t>Balance ($)</t>
        </is>
      </c>
    </row>
    <row r="16">
      <c r="A16" s="26" t="str">
        <f>IF(Leases!B5="","",Leases!A5&amp;" · "&amp;Leases!B5)</f>
        <v>A · Tenant A</v>
      </c>
      <c r="B16" s="33">
        <f>Leases!H5</f>
        <v>0.4</v>
      </c>
      <c r="C16" s="34">
        <f>Leases!J5</f>
        <v>1</v>
      </c>
      <c r="D16" s="29">
        <f>ROUND(C16*B16*IF(Leases!$F$5="Y",$F$7,$G$7),2)</f>
        <v>30000</v>
      </c>
      <c r="E16" s="29">
        <f>ROUND(C16*B16*IF(Leases!$F$5="Y",$F$8,$G$8),2)</f>
        <v>4800</v>
      </c>
      <c r="F16" s="29">
        <f>ROUND(C16*B16*IF(Leases!$F$5="Y",$F$9,$G$9),2)</f>
        <v>6800</v>
      </c>
      <c r="G16" s="29">
        <f>ROUND(C16*B16*IF(Leases!$F$5="Y",$F$10,$G$10),2)</f>
        <v>6400</v>
      </c>
      <c r="H16" s="29">
        <f>SUM(D16:G16)</f>
        <v>48000</v>
      </c>
      <c r="I16" s="29">
        <f>H16-IF(Building!$B$9="Y",F16+G16,0)</f>
        <v>34800</v>
      </c>
      <c r="J16" s="29">
        <f>ROUND(I16*Building!$B$8,2)</f>
        <v>5220</v>
      </c>
      <c r="K16" s="29">
        <f>H16+J16</f>
        <v>53220</v>
      </c>
      <c r="L16" s="35">
        <f>Leases!G5</f>
        <v>50000</v>
      </c>
      <c r="M16" s="29">
        <f>K16-L16</f>
        <v>3220</v>
      </c>
    </row>
    <row r="17">
      <c r="A17" s="26" t="str">
        <f>IF(Leases!B6="","",Leases!A6&amp;" · "&amp;Leases!B6)</f>
        <v>B · Tenant B</v>
      </c>
      <c r="B17" s="33">
        <f>Leases!H6</f>
        <v>0.25</v>
      </c>
      <c r="C17" s="34">
        <f>Leases!J6</f>
        <v>1</v>
      </c>
      <c r="D17" s="29">
        <f>ROUND(C17*B17*IF(Leases!$F$6="Y",$F$7,$G$7),2)</f>
        <v>18750</v>
      </c>
      <c r="E17" s="29">
        <f>ROUND(C17*B17*IF(Leases!$F$6="Y",$F$8,$G$8),2)</f>
        <v>3000</v>
      </c>
      <c r="F17" s="29">
        <f>ROUND(C17*B17*IF(Leases!$F$6="Y",$F$9,$G$9),2)</f>
        <v>4250</v>
      </c>
      <c r="G17" s="29">
        <f>ROUND(C17*B17*IF(Leases!$F$6="Y",$F$10,$G$10),2)</f>
        <v>4000</v>
      </c>
      <c r="H17" s="29">
        <f>SUM(D17:G17)</f>
        <v>30000</v>
      </c>
      <c r="I17" s="29">
        <f>H17-IF(Building!$B$9="Y",F17+G17,0)</f>
        <v>21750</v>
      </c>
      <c r="J17" s="29">
        <f>ROUND(I17*Building!$B$8,2)</f>
        <v>3262.5</v>
      </c>
      <c r="K17" s="29">
        <f>H17+J17</f>
        <v>33262.5</v>
      </c>
      <c r="L17" s="35">
        <f>Leases!G6</f>
        <v>32000</v>
      </c>
      <c r="M17" s="29">
        <f>K17-L17</f>
        <v>1262.5</v>
      </c>
    </row>
    <row r="18">
      <c r="A18" s="26" t="str">
        <f>IF(Leases!B7="","",Leases!A7&amp;" · "&amp;Leases!B7)</f>
        <v>C · Tenant C</v>
      </c>
      <c r="B18" s="33">
        <f>Leases!H7</f>
        <v>0.2</v>
      </c>
      <c r="C18" s="34">
        <f>Leases!J7</f>
        <v>1</v>
      </c>
      <c r="D18" s="29">
        <f>ROUND(C18*B18*IF(Leases!$F$7="Y",$F$7,$G$7),2)</f>
        <v>15000</v>
      </c>
      <c r="E18" s="29">
        <f>ROUND(C18*B18*IF(Leases!$F$7="Y",$F$8,$G$8),2)</f>
        <v>2400</v>
      </c>
      <c r="F18" s="29">
        <f>ROUND(C18*B18*IF(Leases!$F$7="Y",$F$9,$G$9),2)</f>
        <v>3400</v>
      </c>
      <c r="G18" s="29">
        <f>ROUND(C18*B18*IF(Leases!$F$7="Y",$F$10,$G$10),2)</f>
        <v>3200</v>
      </c>
      <c r="H18" s="29">
        <f>SUM(D18:G18)</f>
        <v>24000</v>
      </c>
      <c r="I18" s="29">
        <f>H18-IF(Building!$B$9="Y",F18+G18,0)</f>
        <v>17400</v>
      </c>
      <c r="J18" s="29">
        <f>ROUND(I18*Building!$B$8,2)</f>
        <v>2610</v>
      </c>
      <c r="K18" s="29">
        <f>H18+J18</f>
        <v>26610</v>
      </c>
      <c r="L18" s="35">
        <f>Leases!G7</f>
        <v>28000</v>
      </c>
      <c r="M18" s="29">
        <f>K18-L18</f>
        <v>-1390</v>
      </c>
    </row>
    <row r="19">
      <c r="A19" s="26" t="str">
        <f>IF(Leases!B8="","",Leases!A8&amp;" · "&amp;Leases!B8)</f>
        <v>D · Tenant D</v>
      </c>
      <c r="B19" s="33">
        <f>Leases!H8</f>
        <v>0.15</v>
      </c>
      <c r="C19" s="34">
        <f>Leases!J8</f>
        <v>1</v>
      </c>
      <c r="D19" s="29">
        <f>ROUND(C19*B19*IF(Leases!$F$8="Y",$F$7,$G$7),2)</f>
        <v>11250</v>
      </c>
      <c r="E19" s="29">
        <f>ROUND(C19*B19*IF(Leases!$F$8="Y",$F$8,$G$8),2)</f>
        <v>1800</v>
      </c>
      <c r="F19" s="29">
        <f>ROUND(C19*B19*IF(Leases!$F$8="Y",$F$9,$G$9),2)</f>
        <v>2550</v>
      </c>
      <c r="G19" s="29">
        <f>ROUND(C19*B19*IF(Leases!$F$8="Y",$F$10,$G$10),2)</f>
        <v>2400</v>
      </c>
      <c r="H19" s="29">
        <f>SUM(D19:G19)</f>
        <v>18000</v>
      </c>
      <c r="I19" s="29">
        <f>H19-IF(Building!$B$9="Y",F19+G19,0)</f>
        <v>13050</v>
      </c>
      <c r="J19" s="29">
        <f>ROUND(I19*Building!$B$8,2)</f>
        <v>1957.5</v>
      </c>
      <c r="K19" s="29">
        <f>H19+J19</f>
        <v>19957.5</v>
      </c>
      <c r="L19" s="35">
        <f>Leases!G8</f>
        <v>20000</v>
      </c>
      <c r="M19" s="29">
        <f>K19-L19</f>
        <v>-42.5</v>
      </c>
    </row>
    <row r="20">
      <c r="A20" s="26" t="str">
        <f>IF(Leases!B9="","",Leases!A9&amp;" · "&amp;Leases!B9)</f>
        <v/>
      </c>
      <c r="B20" s="33">
        <f>Leases!H9</f>
        <v>0</v>
      </c>
      <c r="C20" s="34">
        <f>Leases!J9</f>
        <v>0</v>
      </c>
      <c r="D20" s="29">
        <f>ROUND(C20*B20*IF(Leases!$F$9="Y",$F$7,$G$7),2)</f>
        <v>0</v>
      </c>
      <c r="E20" s="29">
        <f>ROUND(C20*B20*IF(Leases!$F$9="Y",$F$8,$G$8),2)</f>
        <v>0</v>
      </c>
      <c r="F20" s="29">
        <f>ROUND(C20*B20*IF(Leases!$F$9="Y",$F$9,$G$9),2)</f>
        <v>0</v>
      </c>
      <c r="G20" s="29">
        <f>ROUND(C20*B20*IF(Leases!$F$9="Y",$F$10,$G$10),2)</f>
        <v>0</v>
      </c>
      <c r="H20" s="29">
        <f>SUM(D20:G20)</f>
        <v>0</v>
      </c>
      <c r="I20" s="29">
        <f>H20-IF(Building!$B$9="Y",F20+G20,0)</f>
        <v>0</v>
      </c>
      <c r="J20" s="29">
        <f>ROUND(I20*Building!$B$8,2)</f>
        <v>0</v>
      </c>
      <c r="K20" s="29">
        <f>H20+J20</f>
        <v>0</v>
      </c>
      <c r="L20" s="35" t="str">
        <f>Leases!G9</f>
        <v/>
      </c>
      <c r="M20" s="29">
        <f>K20-L20</f>
        <v>0</v>
      </c>
    </row>
    <row r="21">
      <c r="A21" s="26" t="str">
        <f>IF(Leases!B10="","",Leases!A10&amp;" · "&amp;Leases!B10)</f>
        <v/>
      </c>
      <c r="B21" s="33">
        <f>Leases!H10</f>
        <v>0</v>
      </c>
      <c r="C21" s="34">
        <f>Leases!J10</f>
        <v>0</v>
      </c>
      <c r="D21" s="29">
        <f>ROUND(C21*B21*IF(Leases!$F$10="Y",$F$7,$G$7),2)</f>
        <v>0</v>
      </c>
      <c r="E21" s="29">
        <f>ROUND(C21*B21*IF(Leases!$F$10="Y",$F$8,$G$8),2)</f>
        <v>0</v>
      </c>
      <c r="F21" s="29">
        <f>ROUND(C21*B21*IF(Leases!$F$10="Y",$F$9,$G$9),2)</f>
        <v>0</v>
      </c>
      <c r="G21" s="29">
        <f>ROUND(C21*B21*IF(Leases!$F$10="Y",$F$10,$G$10),2)</f>
        <v>0</v>
      </c>
      <c r="H21" s="29">
        <f>SUM(D21:G21)</f>
        <v>0</v>
      </c>
      <c r="I21" s="29">
        <f>H21-IF(Building!$B$9="Y",F21+G21,0)</f>
        <v>0</v>
      </c>
      <c r="J21" s="29">
        <f>ROUND(I21*Building!$B$8,2)</f>
        <v>0</v>
      </c>
      <c r="K21" s="29">
        <f>H21+J21</f>
        <v>0</v>
      </c>
      <c r="L21" s="35" t="str">
        <f>Leases!G10</f>
        <v/>
      </c>
      <c r="M21" s="29">
        <f>K21-L21</f>
        <v>0</v>
      </c>
    </row>
    <row r="22">
      <c r="A22" s="26" t="str">
        <f>IF(Leases!B11="","",Leases!A11&amp;" · "&amp;Leases!B11)</f>
        <v/>
      </c>
      <c r="B22" s="33">
        <f>Leases!H11</f>
        <v>0</v>
      </c>
      <c r="C22" s="34">
        <f>Leases!J11</f>
        <v>0</v>
      </c>
      <c r="D22" s="29">
        <f>ROUND(C22*B22*IF(Leases!$F$11="Y",$F$7,$G$7),2)</f>
        <v>0</v>
      </c>
      <c r="E22" s="29">
        <f>ROUND(C22*B22*IF(Leases!$F$11="Y",$F$8,$G$8),2)</f>
        <v>0</v>
      </c>
      <c r="F22" s="29">
        <f>ROUND(C22*B22*IF(Leases!$F$11="Y",$F$9,$G$9),2)</f>
        <v>0</v>
      </c>
      <c r="G22" s="29">
        <f>ROUND(C22*B22*IF(Leases!$F$11="Y",$F$10,$G$10),2)</f>
        <v>0</v>
      </c>
      <c r="H22" s="29">
        <f>SUM(D22:G22)</f>
        <v>0</v>
      </c>
      <c r="I22" s="29">
        <f>H22-IF(Building!$B$9="Y",F22+G22,0)</f>
        <v>0</v>
      </c>
      <c r="J22" s="29">
        <f>ROUND(I22*Building!$B$8,2)</f>
        <v>0</v>
      </c>
      <c r="K22" s="29">
        <f>H22+J22</f>
        <v>0</v>
      </c>
      <c r="L22" s="35" t="str">
        <f>Leases!G11</f>
        <v/>
      </c>
      <c r="M22" s="29">
        <f>K22-L22</f>
        <v>0</v>
      </c>
    </row>
    <row r="23">
      <c r="A23" s="26" t="str">
        <f>IF(Leases!B12="","",Leases!A12&amp;" · "&amp;Leases!B12)</f>
        <v/>
      </c>
      <c r="B23" s="33">
        <f>Leases!H12</f>
        <v>0</v>
      </c>
      <c r="C23" s="34">
        <f>Leases!J12</f>
        <v>0</v>
      </c>
      <c r="D23" s="29">
        <f>ROUND(C23*B23*IF(Leases!$F$12="Y",$F$7,$G$7),2)</f>
        <v>0</v>
      </c>
      <c r="E23" s="29">
        <f>ROUND(C23*B23*IF(Leases!$F$12="Y",$F$8,$G$8),2)</f>
        <v>0</v>
      </c>
      <c r="F23" s="29">
        <f>ROUND(C23*B23*IF(Leases!$F$12="Y",$F$9,$G$9),2)</f>
        <v>0</v>
      </c>
      <c r="G23" s="29">
        <f>ROUND(C23*B23*IF(Leases!$F$12="Y",$F$10,$G$10),2)</f>
        <v>0</v>
      </c>
      <c r="H23" s="29">
        <f>SUM(D23:G23)</f>
        <v>0</v>
      </c>
      <c r="I23" s="29">
        <f>H23-IF(Building!$B$9="Y",F23+G23,0)</f>
        <v>0</v>
      </c>
      <c r="J23" s="29">
        <f>ROUND(I23*Building!$B$8,2)</f>
        <v>0</v>
      </c>
      <c r="K23" s="29">
        <f>H23+J23</f>
        <v>0</v>
      </c>
      <c r="L23" s="35" t="str">
        <f>Leases!G12</f>
        <v/>
      </c>
      <c r="M23" s="29">
        <f>K23-L23</f>
        <v>0</v>
      </c>
    </row>
    <row r="24">
      <c r="A24" s="26" t="str">
        <f>IF(Leases!B13="","",Leases!A13&amp;" · "&amp;Leases!B13)</f>
        <v/>
      </c>
      <c r="B24" s="33">
        <f>Leases!H13</f>
        <v>0</v>
      </c>
      <c r="C24" s="34">
        <f>Leases!J13</f>
        <v>0</v>
      </c>
      <c r="D24" s="29">
        <f>ROUND(C24*B24*IF(Leases!$F$13="Y",$F$7,$G$7),2)</f>
        <v>0</v>
      </c>
      <c r="E24" s="29">
        <f>ROUND(C24*B24*IF(Leases!$F$13="Y",$F$8,$G$8),2)</f>
        <v>0</v>
      </c>
      <c r="F24" s="29">
        <f>ROUND(C24*B24*IF(Leases!$F$13="Y",$F$9,$G$9),2)</f>
        <v>0</v>
      </c>
      <c r="G24" s="29">
        <f>ROUND(C24*B24*IF(Leases!$F$13="Y",$F$10,$G$10),2)</f>
        <v>0</v>
      </c>
      <c r="H24" s="29">
        <f>SUM(D24:G24)</f>
        <v>0</v>
      </c>
      <c r="I24" s="29">
        <f>H24-IF(Building!$B$9="Y",F24+G24,0)</f>
        <v>0</v>
      </c>
      <c r="J24" s="29">
        <f>ROUND(I24*Building!$B$8,2)</f>
        <v>0</v>
      </c>
      <c r="K24" s="29">
        <f>H24+J24</f>
        <v>0</v>
      </c>
      <c r="L24" s="35" t="str">
        <f>Leases!G13</f>
        <v/>
      </c>
      <c r="M24" s="29">
        <f>K24-L24</f>
        <v>0</v>
      </c>
    </row>
    <row r="25">
      <c r="A25" s="26" t="str">
        <f>IF(Leases!B14="","",Leases!A14&amp;" · "&amp;Leases!B14)</f>
        <v/>
      </c>
      <c r="B25" s="33">
        <f>Leases!H14</f>
        <v>0</v>
      </c>
      <c r="C25" s="34">
        <f>Leases!J14</f>
        <v>0</v>
      </c>
      <c r="D25" s="29">
        <f>ROUND(C25*B25*IF(Leases!$F$14="Y",$F$7,$G$7),2)</f>
        <v>0</v>
      </c>
      <c r="E25" s="29">
        <f>ROUND(C25*B25*IF(Leases!$F$14="Y",$F$8,$G$8),2)</f>
        <v>0</v>
      </c>
      <c r="F25" s="29">
        <f>ROUND(C25*B25*IF(Leases!$F$14="Y",$F$9,$G$9),2)</f>
        <v>0</v>
      </c>
      <c r="G25" s="29">
        <f>ROUND(C25*B25*IF(Leases!$F$14="Y",$F$10,$G$10),2)</f>
        <v>0</v>
      </c>
      <c r="H25" s="29">
        <f>SUM(D25:G25)</f>
        <v>0</v>
      </c>
      <c r="I25" s="29">
        <f>H25-IF(Building!$B$9="Y",F25+G25,0)</f>
        <v>0</v>
      </c>
      <c r="J25" s="29">
        <f>ROUND(I25*Building!$B$8,2)</f>
        <v>0</v>
      </c>
      <c r="K25" s="29">
        <f>H25+J25</f>
        <v>0</v>
      </c>
      <c r="L25" s="35" t="str">
        <f>Leases!G14</f>
        <v/>
      </c>
      <c r="M25" s="29">
        <f>K25-L25</f>
        <v>0</v>
      </c>
    </row>
    <row r="26">
      <c r="A26" s="26" t="str">
        <f>IF(Leases!B15="","",Leases!A15&amp;" · "&amp;Leases!B15)</f>
        <v/>
      </c>
      <c r="B26" s="33">
        <f>Leases!H15</f>
        <v>0</v>
      </c>
      <c r="C26" s="34">
        <f>Leases!J15</f>
        <v>0</v>
      </c>
      <c r="D26" s="29">
        <f>ROUND(C26*B26*IF(Leases!$F$15="Y",$F$7,$G$7),2)</f>
        <v>0</v>
      </c>
      <c r="E26" s="29">
        <f>ROUND(C26*B26*IF(Leases!$F$15="Y",$F$8,$G$8),2)</f>
        <v>0</v>
      </c>
      <c r="F26" s="29">
        <f>ROUND(C26*B26*IF(Leases!$F$15="Y",$F$9,$G$9),2)</f>
        <v>0</v>
      </c>
      <c r="G26" s="29">
        <f>ROUND(C26*B26*IF(Leases!$F$15="Y",$F$10,$G$10),2)</f>
        <v>0</v>
      </c>
      <c r="H26" s="29">
        <f>SUM(D26:G26)</f>
        <v>0</v>
      </c>
      <c r="I26" s="29">
        <f>H26-IF(Building!$B$9="Y",F26+G26,0)</f>
        <v>0</v>
      </c>
      <c r="J26" s="29">
        <f>ROUND(I26*Building!$B$8,2)</f>
        <v>0</v>
      </c>
      <c r="K26" s="29">
        <f>H26+J26</f>
        <v>0</v>
      </c>
      <c r="L26" s="35" t="str">
        <f>Leases!G15</f>
        <v/>
      </c>
      <c r="M26" s="29">
        <f>K26-L26</f>
        <v>0</v>
      </c>
    </row>
    <row r="27">
      <c r="A27" s="26" t="str">
        <f>IF(Leases!B16="","",Leases!A16&amp;" · "&amp;Leases!B16)</f>
        <v/>
      </c>
      <c r="B27" s="33">
        <f>Leases!H16</f>
        <v>0</v>
      </c>
      <c r="C27" s="34">
        <f>Leases!J16</f>
        <v>0</v>
      </c>
      <c r="D27" s="29">
        <f>ROUND(C27*B27*IF(Leases!$F$16="Y",$F$7,$G$7),2)</f>
        <v>0</v>
      </c>
      <c r="E27" s="29">
        <f>ROUND(C27*B27*IF(Leases!$F$16="Y",$F$8,$G$8),2)</f>
        <v>0</v>
      </c>
      <c r="F27" s="29">
        <f>ROUND(C27*B27*IF(Leases!$F$16="Y",$F$9,$G$9),2)</f>
        <v>0</v>
      </c>
      <c r="G27" s="29">
        <f>ROUND(C27*B27*IF(Leases!$F$16="Y",$F$10,$G$10),2)</f>
        <v>0</v>
      </c>
      <c r="H27" s="29">
        <f>SUM(D27:G27)</f>
        <v>0</v>
      </c>
      <c r="I27" s="29">
        <f>H27-IF(Building!$B$9="Y",F27+G27,0)</f>
        <v>0</v>
      </c>
      <c r="J27" s="29">
        <f>ROUND(I27*Building!$B$8,2)</f>
        <v>0</v>
      </c>
      <c r="K27" s="29">
        <f>H27+J27</f>
        <v>0</v>
      </c>
      <c r="L27" s="35" t="str">
        <f>Leases!G16</f>
        <v/>
      </c>
      <c r="M27" s="29">
        <f>K27-L27</f>
        <v>0</v>
      </c>
    </row>
    <row r="28">
      <c r="A28" s="7" t="inlineStr">
        <is>
          <t>Σ every tenant</t>
        </is>
      </c>
      <c r="D28" s="30">
        <f>SUM(D16:D27)</f>
        <v>75000</v>
      </c>
      <c r="E28" s="30">
        <f>SUM(E16:E27)</f>
        <v>12000</v>
      </c>
      <c r="F28" s="30">
        <f>SUM(F16:F27)</f>
        <v>17000</v>
      </c>
      <c r="G28" s="30">
        <f>SUM(G16:G27)</f>
        <v>16000</v>
      </c>
      <c r="H28" s="30">
        <f>SUM(H16:H27)</f>
        <v>120000</v>
      </c>
      <c r="I28" s="30">
        <f>SUM(I16:I27)</f>
        <v>87000</v>
      </c>
      <c r="J28" s="30">
        <f>SUM(J16:J27)</f>
        <v>13050</v>
      </c>
      <c r="K28" s="30">
        <f>SUM(K16:K27)</f>
        <v>133050</v>
      </c>
      <c r="L28" s="30">
        <f>SUM(L16:L27)</f>
        <v>130000</v>
      </c>
      <c r="M28" s="30">
        <f>SUM(M16:M27)</f>
        <v>3050</v>
      </c>
    </row>
    <row r="30" ht="30" customHeight="1">
      <c r="A30" s="6" t="inlineStr">
        <is>
          <t>The check</t>
        </is>
      </c>
      <c r="B30" s="6" t="inlineStr">
        <is>
          <t>CAM ($)</t>
        </is>
      </c>
      <c r="C30" s="6" t="inlineStr">
        <is>
          <t>Utilities ($)</t>
        </is>
      </c>
      <c r="D30" s="6" t="inlineStr">
        <is>
          <t>Taxes ($)</t>
        </is>
      </c>
      <c r="E30" s="6" t="inlineStr">
        <is>
          <t>Insurance ($)</t>
        </is>
      </c>
      <c r="F30" s="6" t="inlineStr">
        <is>
          <t>All pools ($)</t>
        </is>
      </c>
    </row>
    <row r="31">
      <c r="A31" s="7" t="inlineStr">
        <is>
          <t>Σ every tenant's share (before the fee)</t>
        </is>
      </c>
      <c r="B31" s="29">
        <f>D28</f>
        <v>75000</v>
      </c>
      <c r="C31" s="29">
        <f>E28</f>
        <v>12000</v>
      </c>
      <c r="D31" s="29">
        <f>F28</f>
        <v>17000</v>
      </c>
      <c r="E31" s="29">
        <f>G28</f>
        <v>16000</v>
      </c>
      <c r="F31" s="30">
        <f>SUM(B31:E31)</f>
        <v>120000</v>
      </c>
    </row>
    <row r="32">
      <c r="A32" s="7" t="inlineStr">
        <is>
          <t>Plus: absorbed by the landlord (vacancy, proration)</t>
        </is>
      </c>
      <c r="B32" s="29">
        <f>$G$7*(1-SUMPRODUCT(Leases!$H$5:$H$16,Leases!$J$5:$J$16))</f>
        <v>0</v>
      </c>
      <c r="C32" s="29">
        <f>$G$8*(1-SUMPRODUCT(Leases!$H$5:$H$16,Leases!$J$5:$J$16))</f>
        <v>0</v>
      </c>
      <c r="D32" s="29">
        <f>$G$9*(1-SUMPRODUCT(Leases!$H$5:$H$16,Leases!$J$5:$J$16))</f>
        <v>0</v>
      </c>
      <c r="E32" s="29">
        <f>$G$10*(1-SUMPRODUCT(Leases!$H$5:$H$16,Leases!$J$5:$J$16))</f>
        <v>0</v>
      </c>
      <c r="F32" s="30">
        <f>SUM(B32:E32)</f>
        <v>0</v>
      </c>
    </row>
    <row r="33">
      <c r="A33" s="14" t="inlineStr">
        <is>
          <t>Plus: rounding (cents, from rounding each share)</t>
        </is>
      </c>
      <c r="B33" s="29">
        <f>B34-B31-B32</f>
        <v>0</v>
      </c>
      <c r="C33" s="29">
        <f>C34-C31-C32</f>
        <v>0</v>
      </c>
      <c r="D33" s="29">
        <f>D34-D31-D32</f>
        <v>0</v>
      </c>
      <c r="E33" s="29">
        <f>E34-E31-E32</f>
        <v>0</v>
      </c>
      <c r="F33" s="30">
        <f>SUM(B33:E33)</f>
        <v>0</v>
      </c>
    </row>
    <row r="34">
      <c r="A34" s="7" t="inlineStr">
        <is>
          <t>Equals: the pool as incurred, plus the gross-up billed</t>
        </is>
      </c>
      <c r="B34" s="29">
        <f>B35+B36</f>
        <v>75000</v>
      </c>
      <c r="C34" s="29">
        <f>C35+C36</f>
        <v>12000</v>
      </c>
      <c r="D34" s="29">
        <f>D35+D36</f>
        <v>17000</v>
      </c>
      <c r="E34" s="29">
        <f>E35+E36</f>
        <v>16000</v>
      </c>
      <c r="F34" s="30">
        <f>SUM(B34:E34)</f>
        <v>120000</v>
      </c>
    </row>
    <row r="35">
      <c r="A35" s="14" t="inlineStr">
        <is>
          <t>of which the recoverable pool, as incurred</t>
        </is>
      </c>
      <c r="B35" s="29">
        <f>$B$7</f>
        <v>75000</v>
      </c>
      <c r="C35" s="29">
        <f>$B$8</f>
        <v>12000</v>
      </c>
      <c r="D35" s="29">
        <f>$B$9</f>
        <v>17000</v>
      </c>
      <c r="E35" s="29">
        <f>$B$10</f>
        <v>16000</v>
      </c>
      <c r="F35" s="30">
        <f>SUM(B35:E35)</f>
        <v>120000</v>
      </c>
    </row>
    <row r="36">
      <c r="A36" s="14" t="inlineStr">
        <is>
          <t>of which gross-up uplift billed (money nobody spent)</t>
        </is>
      </c>
      <c r="B36" s="29">
        <f>SUM(Leases!$K$5:$K$16)*($F$7-$G$7)</f>
        <v>0</v>
      </c>
      <c r="C36" s="29">
        <f>SUM(Leases!$K$5:$K$16)*($F$8-$G$8)</f>
        <v>0</v>
      </c>
      <c r="D36" s="29">
        <f>SUM(Leases!$K$5:$K$16)*($F$9-$G$9)</f>
        <v>0</v>
      </c>
      <c r="E36" s="29">
        <f>SUM(Leases!$K$5:$K$16)*($F$10-$G$10)</f>
        <v>0</v>
      </c>
      <c r="F36" s="30">
        <f>SUM(B36:E36)</f>
        <v>0</v>
      </c>
    </row>
    <row r="37">
      <c r="A37" s="14" t="inlineStr">
        <is>
          <t>Slippage: incurred − Σ shares (what the landlord is out)</t>
        </is>
      </c>
      <c r="B37" s="29">
        <f>B35-B31</f>
        <v>0</v>
      </c>
      <c r="C37" s="29">
        <f>C35-C31</f>
        <v>0</v>
      </c>
      <c r="D37" s="29">
        <f>D35-D31</f>
        <v>0</v>
      </c>
      <c r="E37" s="29">
        <f>E35-E31</f>
        <v>0</v>
      </c>
      <c r="F37" s="30">
        <f>SUM(B37:E37)</f>
        <v>0</v>
      </c>
    </row>
    <row r="38">
      <c r="A38" s="7" t="inlineStr">
        <is>
          <t>Does it balance?</t>
        </is>
      </c>
      <c r="B38" s="7" t="str">
        <f>IF(ABS(F33)&lt;0.5,"✓ Balances (rounding "&amp;TEXT(F33,"$0.00")&amp;")","✗ Does not balance — something was counted twice or not at all")</f>
        <v>✓ Balances (rounding $0.00)</v>
      </c>
    </row>
    <row r="40" ht="56" customHeight="1">
      <c r="A40" s="2" t="inlineStr">
        <is>
          <t>Read it like this: the tenants' shares, plus what nobody was billed for, come back to the pool that was spent plus whatever the gross-up added — by two different roads, which is what makes it a check. The uplift is money nobody spent; the slippage is what the landlord is genuinely out against what was incurred, and on a full building with no clauses it is zero. The administrative fee is outside the check on purpose: it is revenue on top, not a cost inside.</t>
        </is>
      </c>
    </row>
    <row r="42">
      <c r="A42" s="9" t="inlineStr">
        <is>
          <t>Not in this workbook: caps, base years, expense stops — per lease, per pool, per year. See the Read me sheet.</t>
        </is>
      </c>
    </row>
  </sheetData>
  <mergeCells count="3">
    <mergeCell ref="B4:F4"/>
    <mergeCell ref="A40:I40"/>
    <mergeCell ref="B38:F3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ChargeRecoveries</dc:creator>
  <dc:title>CAM reconciliation template</dc:title>
  <dc:subject>A year of CAM charges reconciled by tenant, with the check that proves it</dc:subject>
  <dcterms:created xsi:type="dcterms:W3CDTF">2026-10-30T01:20:20Z</dcterms:created>
  <dcterms:modified xsi:type="dcterms:W3CDTF">2026-10-30T01:20:20Z</dcterms:modified>
</cp:coreProperties>
</file>